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esultanbaev\Desktop\ПРОГРАММЫ НА НОВЫЙ САЙТ\Национальная стратегия развития Кыргызской Республики на 2018-2040 годы\"/>
    </mc:Choice>
  </mc:AlternateContent>
  <bookViews>
    <workbookView xWindow="0" yWindow="0" windowWidth="28800" windowHeight="12435" tabRatio="951" firstSheet="1" activeTab="9"/>
  </bookViews>
  <sheets>
    <sheet name="Проекты странового значения" sheetId="2" r:id="rId1"/>
    <sheet name="Баткенская область" sheetId="4" r:id="rId2"/>
    <sheet name="Джалал-Абадская область" sheetId="5" r:id="rId3"/>
    <sheet name="Иссык-Кульская область" sheetId="6" r:id="rId4"/>
    <sheet name="Нарынская область" sheetId="7" r:id="rId5"/>
    <sheet name="Ошская область" sheetId="8" r:id="rId6"/>
    <sheet name="Таласская область" sheetId="9" r:id="rId7"/>
    <sheet name="Чуйская область" sheetId="10" r:id="rId8"/>
    <sheet name="Город Бишкек" sheetId="11" r:id="rId9"/>
    <sheet name="Город Ош" sheetId="12" r:id="rId10"/>
  </sheets>
  <definedNames>
    <definedName name="_xlnm.Print_Titles" localSheetId="1">'Баткенская область'!$1:$2</definedName>
    <definedName name="_xlnm.Print_Titles" localSheetId="8">'Город Бишкек'!$1:$2</definedName>
    <definedName name="_xlnm.Print_Titles" localSheetId="9">'Город Ош'!$1:$2</definedName>
    <definedName name="_xlnm.Print_Titles" localSheetId="2">'Джалал-Абадская область'!$1:$2</definedName>
    <definedName name="_xlnm.Print_Titles" localSheetId="3">'Иссык-Кульская область'!$1:$2</definedName>
    <definedName name="_xlnm.Print_Titles" localSheetId="4">'Нарынская область'!$1:$2</definedName>
    <definedName name="_xlnm.Print_Titles" localSheetId="5">'Ошская область'!$1:$2</definedName>
    <definedName name="_xlnm.Print_Titles" localSheetId="0">'Проекты странового значения'!$18:$19</definedName>
    <definedName name="_xlnm.Print_Titles" localSheetId="6">'Таласская область'!$1:$2</definedName>
    <definedName name="_xlnm.Print_Titles" localSheetId="7">'Чуйская область'!$1:$2</definedName>
    <definedName name="_xlnm.Print_Area" localSheetId="9">'Город Ош'!$A$1:$I$14</definedName>
    <definedName name="_xlnm.Print_Area" localSheetId="3">'Иссык-Кульская область'!$A$1:$I$30</definedName>
    <definedName name="_xlnm.Print_Area" localSheetId="4">'Нарынская область'!$A$1:$I$24</definedName>
    <definedName name="_xlnm.Print_Area" localSheetId="7">'Чуйская область'!$A$1:$I$41</definedName>
  </definedNames>
  <calcPr calcId="152511" concurrentCalc="0"/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" i="6" l="1"/>
  <c r="B4" i="4"/>
  <c r="B22" i="8"/>
  <c r="B13" i="4"/>
  <c r="B30" i="2"/>
  <c r="B12" i="11"/>
  <c r="E9" i="2"/>
  <c r="B4" i="12"/>
  <c r="B12" i="12"/>
  <c r="B11" i="12"/>
  <c r="B6" i="12"/>
  <c r="B13" i="12"/>
  <c r="B22" i="9"/>
  <c r="B19" i="9"/>
  <c r="B18" i="9"/>
  <c r="B15" i="9"/>
  <c r="B12" i="9"/>
  <c r="B7" i="9"/>
  <c r="B4" i="9"/>
  <c r="B23" i="9"/>
  <c r="B14" i="7"/>
  <c r="B4" i="7"/>
  <c r="B19" i="7"/>
  <c r="B21" i="7"/>
  <c r="B18" i="7"/>
  <c r="B16" i="7"/>
  <c r="B7" i="7"/>
  <c r="B22" i="7"/>
  <c r="B14" i="6"/>
  <c r="B26" i="6"/>
  <c r="B25" i="6"/>
  <c r="B23" i="6"/>
  <c r="B20" i="6"/>
  <c r="B18" i="6"/>
  <c r="B16" i="6"/>
  <c r="B12" i="6"/>
  <c r="B8" i="6"/>
  <c r="B7" i="6"/>
  <c r="B28" i="6"/>
  <c r="B29" i="10"/>
  <c r="B27" i="10"/>
  <c r="B38" i="10"/>
  <c r="B36" i="10"/>
  <c r="B30" i="5"/>
  <c r="B28" i="5"/>
  <c r="E14" i="2"/>
  <c r="B39" i="2"/>
  <c r="B35" i="10"/>
  <c r="B33" i="10"/>
  <c r="E13" i="2"/>
  <c r="B27" i="8"/>
  <c r="B24" i="8"/>
  <c r="B20" i="8"/>
  <c r="B16" i="8"/>
  <c r="B14" i="8"/>
  <c r="B7" i="8"/>
  <c r="B4" i="8"/>
  <c r="B28" i="8"/>
  <c r="B7" i="10"/>
  <c r="B11" i="4"/>
  <c r="B7" i="4"/>
  <c r="B19" i="4"/>
  <c r="B28" i="2"/>
  <c r="B11" i="10"/>
  <c r="B20" i="5"/>
  <c r="B16" i="5"/>
  <c r="B12" i="5"/>
  <c r="B7" i="5"/>
  <c r="B21" i="2"/>
  <c r="B25" i="2"/>
  <c r="B43" i="2"/>
  <c r="B47" i="2"/>
  <c r="B21" i="11"/>
  <c r="B17" i="2"/>
  <c r="B4" i="10"/>
  <c r="B4" i="5"/>
  <c r="B19" i="11"/>
  <c r="B9" i="11"/>
  <c r="B6" i="11"/>
  <c r="B4" i="11"/>
  <c r="B25" i="10"/>
  <c r="B31" i="5"/>
  <c r="B28" i="11"/>
  <c r="B37" i="2"/>
  <c r="E16" i="2"/>
  <c r="E15" i="2"/>
  <c r="B23" i="2"/>
  <c r="B33" i="5"/>
  <c r="B39" i="10"/>
  <c r="E8" i="2"/>
  <c r="E5" i="2"/>
  <c r="E10" i="2"/>
  <c r="E7" i="2"/>
  <c r="E11" i="2"/>
  <c r="E6" i="2"/>
  <c r="E12" i="2"/>
  <c r="B57" i="2"/>
  <c r="E17" i="2"/>
</calcChain>
</file>

<file path=xl/sharedStrings.xml><?xml version="1.0" encoding="utf-8"?>
<sst xmlns="http://schemas.openxmlformats.org/spreadsheetml/2006/main" count="457" uniqueCount="247">
  <si>
    <t>2016-2019</t>
  </si>
  <si>
    <t>2020-2025</t>
  </si>
  <si>
    <t>Ирригация</t>
  </si>
  <si>
    <t>Джалал-Абадская область</t>
  </si>
  <si>
    <t>Иссык-Кульская область</t>
  </si>
  <si>
    <t>Нарынская область</t>
  </si>
  <si>
    <t>Ошская область</t>
  </si>
  <si>
    <t>Таласская область</t>
  </si>
  <si>
    <t>Чуйская область</t>
  </si>
  <si>
    <t>Энергетика</t>
  </si>
  <si>
    <t>2014-2021</t>
  </si>
  <si>
    <t>Ввод в эксплуатацию второго гидроагрегата Камбаратинской ГЭС-2</t>
  </si>
  <si>
    <t>Промышленность</t>
  </si>
  <si>
    <t>2018-2023</t>
  </si>
  <si>
    <t>2018-2021</t>
  </si>
  <si>
    <t>2019-2023</t>
  </si>
  <si>
    <t>2014-2019</t>
  </si>
  <si>
    <t>2019-2022</t>
  </si>
  <si>
    <t>2019-2021</t>
  </si>
  <si>
    <t>2018-2022</t>
  </si>
  <si>
    <t>2015-2018</t>
  </si>
  <si>
    <t>2019-2024</t>
  </si>
  <si>
    <t>2018-2024</t>
  </si>
  <si>
    <t>2018-2019</t>
  </si>
  <si>
    <t>2018-2020</t>
  </si>
  <si>
    <t>2019-2020</t>
  </si>
  <si>
    <t>Окружающая среда</t>
  </si>
  <si>
    <t>2016-2021</t>
  </si>
  <si>
    <t>Реабилитация/реконструкция и модернизация очистных сооружений городов Каракол, Балыкчы, Чолпон-Ата</t>
  </si>
  <si>
    <t>Питьевая вода</t>
  </si>
  <si>
    <t>Транспорт и логистика</t>
  </si>
  <si>
    <t>сроки реализации</t>
  </si>
  <si>
    <t>2017-2022</t>
  </si>
  <si>
    <t>2015-2021</t>
  </si>
  <si>
    <t>2017-2021</t>
  </si>
  <si>
    <t>2020-2023</t>
  </si>
  <si>
    <t>2013-2019</t>
  </si>
  <si>
    <t>город Бишкек</t>
  </si>
  <si>
    <t>Завод по выпуску биметаллических алюминиевых радиаторов «TMAI Investment Holding» на территории СЭЗ «Бишкек»</t>
  </si>
  <si>
    <t>Строительство хирургического корпуса городской детской клинической больницы скорой медицинской помощи г. Бишкек</t>
  </si>
  <si>
    <t>Строительство цементного завода в г.Кара-Куль Жалал-Абадской области мощностью 1300,0 т.тонн</t>
  </si>
  <si>
    <t xml:space="preserve">«Первая фаза Программы по улучшению дорожных путей сообщения в ЦА» (ПУДПС ЦА-1), предусматривающая реабилитацию участков дорожного коридора Ош-Баткен-Исфана-Худжант. </t>
  </si>
  <si>
    <t>Повышение подотчетности и надежности системы электроснабжения (ЕSARIP)</t>
  </si>
  <si>
    <t>Информационные технологии</t>
  </si>
  <si>
    <r>
      <t>Реабилитация Токтогульской ГЭС (Фаза 1,2,3)</t>
    </r>
    <r>
      <rPr>
        <b/>
        <sz val="12"/>
        <color indexed="8"/>
        <rFont val="Times New Roman"/>
        <family val="1"/>
        <charset val="204"/>
      </rPr>
      <t xml:space="preserve"> </t>
    </r>
  </si>
  <si>
    <t>2016-2023</t>
  </si>
  <si>
    <t>Реконструкция Уч-Курганской ГЭС</t>
  </si>
  <si>
    <t xml:space="preserve">Реабилитация энергооборудования и сетей с установкой системы АИИСКУЭ в ОАО "Востокэлектро" </t>
  </si>
  <si>
    <t xml:space="preserve">Реабилитация энергооборудования и сетей с установкой системы АИИСКУЭ в ОАО "Ошэлектро" </t>
  </si>
  <si>
    <t xml:space="preserve">Улучшение системы теплоснабжения </t>
  </si>
  <si>
    <t>2017-2023</t>
  </si>
  <si>
    <t>город Ош</t>
  </si>
  <si>
    <t>млн долларов США</t>
  </si>
  <si>
    <t>Газификация и развитие газотранспортной инфраструктуры</t>
  </si>
  <si>
    <t>Реализация проекта CASA-1000</t>
  </si>
  <si>
    <t>СТОИМОСТЬ ПРОЕКТОВ ПО ОБЛАСТИ</t>
  </si>
  <si>
    <t>Проекты странового значения</t>
  </si>
  <si>
    <t>СТОИМОСТЬ ПРОЕКТОВ ПО ГОРОДУ</t>
  </si>
  <si>
    <t xml:space="preserve">Баткенская область </t>
  </si>
  <si>
    <t>Строительство промышленного парка текстильно-швейного производства </t>
  </si>
  <si>
    <t>Примечание: строительство альтернативной автомобильной дороги Север-Юг завершится к концу 2023 года</t>
  </si>
  <si>
    <t>2015-2019</t>
  </si>
  <si>
    <t>Улучшение управления пастбищами и животноводством в Чуйской и Таласской областях</t>
  </si>
  <si>
    <t>Внедрение системы "Безопасная дорога"</t>
  </si>
  <si>
    <t xml:space="preserve">Строительство участка газопровода "Кыргызстан-Китай" </t>
  </si>
  <si>
    <t xml:space="preserve">Реконструкция и строительство насосных станций (строительство 13 насосоных станций, оснащение системой СКАДА, строительство новой насосной станции) </t>
  </si>
  <si>
    <t>Социальная сфера</t>
  </si>
  <si>
    <t>2017-2018</t>
  </si>
  <si>
    <t>Общее количество проектов:</t>
  </si>
  <si>
    <t>Добыча полезных ископаемых</t>
  </si>
  <si>
    <t>Реализация проекта "Улучшение системы управления твердыми отходами в городе Ош"</t>
  </si>
  <si>
    <t>Переработка сельскохозяйственной продукции</t>
  </si>
  <si>
    <t>Торгово-логистические центры</t>
  </si>
  <si>
    <t>Примечание 2: валютный курс из расчета 1 доллар США - 68 сом, 1 евро - 1,17 долларов США</t>
  </si>
  <si>
    <t>2023-2026</t>
  </si>
  <si>
    <r>
      <t>Реконструкция альтернативной автомобильной дороги</t>
    </r>
    <r>
      <rPr>
        <b/>
        <sz val="12"/>
        <color indexed="8"/>
        <rFont val="Times New Roman"/>
        <family val="1"/>
        <charset val="204"/>
      </rPr>
      <t xml:space="preserve"> Север- Юг, км 159-183, фаза 3 </t>
    </r>
    <r>
      <rPr>
        <sz val="12"/>
        <color indexed="8"/>
        <rFont val="Times New Roman"/>
        <family val="1"/>
        <charset val="204"/>
      </rPr>
      <t>(с. Дыйкан-с.Кызыл-Жылдыз)</t>
    </r>
  </si>
  <si>
    <t>Реконструкция автодороги Ош-Баткен-Исфана, км 75-108 (с. Караван-с. Кок-Талаа)</t>
  </si>
  <si>
    <t>Введение в эксплуатацию ЗИФ на месторождении Чаарат</t>
  </si>
  <si>
    <t>Введение в эксплуатацию ЗИФ на месторождении Террекан-Перевальное-Терек</t>
  </si>
  <si>
    <t>Введение в эксплуатацию золотоизвлекательной фабрики (ЗИФ) на месторождении Куру-Тегерек</t>
  </si>
  <si>
    <t>Ввод в эксплуатацию обогатительной фабрики на месторождении Сары-Джаз, участки "Трудовое" и "Уч-Кошкон"</t>
  </si>
  <si>
    <t>Ввод в эксплуатацию ЗИФ на месторождении Бучук</t>
  </si>
  <si>
    <t>Ввод в эксплуатацию камнеобрабатывающего цеха на месторождении мрамора Акарт</t>
  </si>
  <si>
    <t>Ввод в эксплуатацию ЗИФ и начало разработки месторождения Джеруй</t>
  </si>
  <si>
    <t>Ввод в эксплуатацию ЗИФ и начало разработки месторождения Шеральджин</t>
  </si>
  <si>
    <t>Запуск цеха по производству монокристаллических пластин для солнечной энергии мощностью до 200 МВт (ОАО "КХМЗ")</t>
  </si>
  <si>
    <t>Ввод в эксплуатацию обогатительной фабрики на месторождении Насоновское</t>
  </si>
  <si>
    <t>2021-2023</t>
  </si>
  <si>
    <t xml:space="preserve">Промышленность </t>
  </si>
  <si>
    <t>2017-2019</t>
  </si>
  <si>
    <t>Животноводство, растениеводство, рыбоводство</t>
  </si>
  <si>
    <t>Строительство  логистического центра ОсОО "Тянь Шань форель"</t>
  </si>
  <si>
    <t>Открытие дополнительных центров обслуживания населения (ЦОН) в регионах для предоставления услуг ЦОН по принципу бэк- и фронт-офисов</t>
  </si>
  <si>
    <t>Проект ГЧП "Электронное билетирование в общественном транспорте"</t>
  </si>
  <si>
    <t xml:space="preserve">Поставка 52 единиц троллейбусов производства Россия и Белорусия </t>
  </si>
  <si>
    <t>Управление твердо-бытовыми отходами</t>
  </si>
  <si>
    <t>2016-2018</t>
  </si>
  <si>
    <t xml:space="preserve">Оснащение современным медицинским оборудованием Кыргызского научно-исследовательсткого центра хирургии сердца и трансплантации органов при МЗ КР </t>
  </si>
  <si>
    <r>
      <t xml:space="preserve">Строительство и реабилитация систем питьевого водоснабжения и канализации </t>
    </r>
    <r>
      <rPr>
        <b/>
        <sz val="12"/>
        <rFont val="Times New Roman"/>
        <family val="1"/>
        <charset val="204"/>
      </rPr>
      <t>в городах Баткен, Кызыл-Кия, Исфана, Сулюкта (ЕБРР и ВБ)</t>
    </r>
  </si>
  <si>
    <r>
      <t xml:space="preserve">Строительство и реабилитация систем питьевого водоснабжения и канализации </t>
    </r>
    <r>
      <rPr>
        <b/>
        <sz val="12"/>
        <rFont val="Times New Roman"/>
        <family val="1"/>
        <charset val="204"/>
      </rPr>
      <t>в городах Джалал-Абад, Токтогул, Майлуу-Суу, Кербен (ЕБРР и ВБ)</t>
    </r>
  </si>
  <si>
    <r>
      <t xml:space="preserve">Строительство и реабилитация систем питьевого водоснабжения и канализации </t>
    </r>
    <r>
      <rPr>
        <b/>
        <sz val="12"/>
        <rFont val="Times New Roman"/>
        <family val="1"/>
        <charset val="204"/>
      </rPr>
      <t>в городах Кара-Суу, Узген, Ноокат (ЕБРР)</t>
    </r>
  </si>
  <si>
    <r>
      <t xml:space="preserve">Строительство и реабилитация систем питьевого водоснабжения и канализации </t>
    </r>
    <r>
      <rPr>
        <b/>
        <sz val="12"/>
        <rFont val="Times New Roman"/>
        <family val="1"/>
        <charset val="204"/>
      </rPr>
      <t>в городе Талас (ЕБРР)</t>
    </r>
  </si>
  <si>
    <r>
      <t xml:space="preserve">Строительство и реабилитация систем питьевого водоснабжения и канализации </t>
    </r>
    <r>
      <rPr>
        <b/>
        <sz val="12"/>
        <rFont val="Times New Roman"/>
        <family val="1"/>
        <charset val="204"/>
      </rPr>
      <t>в городах Кара-Балта, Кант, Токмок (ЕБРР)</t>
    </r>
  </si>
  <si>
    <t>СТОИМОСТЬ ПРОЕКТОВ СТРАНОВОГО ЗНАЧЕНИЯ</t>
  </si>
  <si>
    <t xml:space="preserve">2014-2018 </t>
  </si>
  <si>
    <t xml:space="preserve">Модернизация нефтеперерабатывающего завода "Джунда" в части перехода от существующего стандарта евро-2 до стандартов евро-4 и евро-5 и увеличение мощности переработки до 1 млн тонн в год </t>
  </si>
  <si>
    <t>ВСЕГО</t>
  </si>
  <si>
    <t>стоимость млн долл. США</t>
  </si>
  <si>
    <r>
      <t xml:space="preserve">Реконструкция канала «Ак-Олен» в Тонском районе </t>
    </r>
    <r>
      <rPr>
        <b/>
        <sz val="12"/>
        <color indexed="8"/>
        <rFont val="Times New Roman"/>
        <family val="1"/>
        <charset val="204"/>
      </rPr>
      <t>(грант КНР)</t>
    </r>
  </si>
  <si>
    <t>Строительство самотечного канала Ак-Терек из реки Падша-Ата Аксыйского района (гос бюджет)</t>
  </si>
  <si>
    <t>Завершение строительства объекта «Орошение земель из реки Башкууганды Джумгальского района» (гос бюджет)</t>
  </si>
  <si>
    <t xml:space="preserve">Завершение строительства Республиканского реабилитационного центра для детей с ОВЗ на базе Джалал-Абадского детского психоневрологического социального учреждения (бюджет) </t>
  </si>
  <si>
    <t xml:space="preserve">Запуск завода по выпуску бетона, асфальта. Дробилка (Сузакский р-н, Таш-Булак. а/о) </t>
  </si>
  <si>
    <t>Запуск кирпичного завода в с. Башкара-Суу Аламудунского р-на</t>
  </si>
  <si>
    <t>Запуск бумажной фабрики в г. Шопоков Сокулукского р-на</t>
  </si>
  <si>
    <t>Примечание: валютный курс из расчета 1 доллар США - 68 сом, 1 евро - 1,17 долларов США</t>
  </si>
  <si>
    <t xml:space="preserve">2019-2023 </t>
  </si>
  <si>
    <r>
      <t xml:space="preserve">Строительство и реабилитация систем питьевого водоснабжения и канализации </t>
    </r>
    <r>
      <rPr>
        <b/>
        <sz val="12"/>
        <rFont val="Times New Roman"/>
        <family val="1"/>
        <charset val="204"/>
      </rPr>
      <t>в городе Бишкек - 2 фаза (ЕБРР)</t>
    </r>
  </si>
  <si>
    <r>
      <t xml:space="preserve">Строительство и реабилитация систем питьевого водоснабжения и канализации </t>
    </r>
    <r>
      <rPr>
        <b/>
        <sz val="12"/>
        <rFont val="Times New Roman"/>
        <family val="1"/>
        <charset val="204"/>
      </rPr>
      <t>в городе Ош - 2 фаза (ЕБРР)</t>
    </r>
  </si>
  <si>
    <t xml:space="preserve">Социальная сфера </t>
  </si>
  <si>
    <r>
      <t xml:space="preserve">Освоение земель на Бургандинском массиве Кадамжайского района (2 очередь) </t>
    </r>
    <r>
      <rPr>
        <b/>
        <sz val="12"/>
        <color indexed="8"/>
        <rFont val="Times New Roman"/>
        <family val="1"/>
        <charset val="204"/>
      </rPr>
      <t>(на рассмотрении ЕБРР)</t>
    </r>
  </si>
  <si>
    <r>
      <t xml:space="preserve">Строительство канала из реки Саркент с подачей воды на массив «Тоо-Жайлоо» Сумбулинского айылного аймака Лейлекского района </t>
    </r>
    <r>
      <rPr>
        <b/>
        <sz val="12"/>
        <rFont val="Times New Roman"/>
        <family val="1"/>
        <charset val="204"/>
      </rPr>
      <t>(на рассмотрении ЕБРР)</t>
    </r>
  </si>
  <si>
    <r>
      <t xml:space="preserve">Улучшение электроснабжения Аркинского массива </t>
    </r>
    <r>
      <rPr>
        <b/>
        <sz val="12"/>
        <rFont val="Times New Roman"/>
        <family val="1"/>
        <charset val="204"/>
      </rPr>
      <t>(НЭСК)</t>
    </r>
  </si>
  <si>
    <r>
      <t xml:space="preserve">Строительство и реабилитация систем питьевого водоснабжения и канализации </t>
    </r>
    <r>
      <rPr>
        <b/>
        <sz val="12"/>
        <rFont val="Times New Roman"/>
        <family val="1"/>
        <charset val="204"/>
      </rPr>
      <t>в городах Балыкчы, Каракол (ЕБРР, ВБ и АБР)</t>
    </r>
  </si>
  <si>
    <r>
      <t xml:space="preserve">Строительство и реабилитация систем питьевого водоснабжения и канализации </t>
    </r>
    <r>
      <rPr>
        <b/>
        <sz val="12"/>
        <rFont val="Times New Roman"/>
        <family val="1"/>
        <charset val="204"/>
      </rPr>
      <t>в городе Нарын - 2 фаза (ЕБРР)</t>
    </r>
  </si>
  <si>
    <r>
      <t xml:space="preserve">Строительство канала «Р-4 вх» и наращивание существующего канала  «Р-4» в Баткенском районе </t>
    </r>
    <r>
      <rPr>
        <b/>
        <sz val="12"/>
        <color indexed="8"/>
        <rFont val="Times New Roman"/>
        <family val="1"/>
        <charset val="204"/>
      </rPr>
      <t>(грант КНР)</t>
    </r>
  </si>
  <si>
    <t>Животноводство, растениеводство, садоводство</t>
  </si>
  <si>
    <t xml:space="preserve">Развитие животноводства в Баткенской, Ошской и Джалал-Абадской областях </t>
  </si>
  <si>
    <t xml:space="preserve">Строительство автодороги  Кок-Таш-Ак-Сай-Тамдык, автодороги Мин-Булак-Чорго-Ак-Сай, автодороги Кулунду-Максат, автодороги Ак-Сай-Рават, автодороги Самаркандек-Мадыген-Даркум и автодороги Айгулташ-Согмент-Таян для расширения внутренних дорог на приграничной территории </t>
  </si>
  <si>
    <t xml:space="preserve">Продление жизнедеятельности рудника за счет отработки техногенных отходов, отвалов и доразведки на месторождении Макмал путем создания СП </t>
  </si>
  <si>
    <r>
      <t xml:space="preserve">Строительство альтернативной автомобильной дороги </t>
    </r>
    <r>
      <rPr>
        <b/>
        <sz val="12"/>
        <color indexed="8"/>
        <rFont val="Times New Roman"/>
        <family val="1"/>
        <charset val="204"/>
      </rPr>
      <t>Север-Юг, фаза 1</t>
    </r>
    <r>
      <rPr>
        <sz val="12"/>
        <color indexed="8"/>
        <rFont val="Times New Roman"/>
        <family val="1"/>
        <charset val="204"/>
      </rPr>
      <t>, протяженностью 150,9 км.Участок с. Кызыл-Жылдыз – с. Арал (км 183-195), с. Казарман – г. Джалал-Абад (км 291-433), включая тоннель через перевал Кок-Арт длиной 3,8 км</t>
    </r>
  </si>
  <si>
    <r>
      <t>Проект соединительной дороги, коридоры ЦАРЭС 1 и ЦАРЭС 3 (89 км – 159 км), протяженностью 70 км от села Эпкин до села Башкууганды (</t>
    </r>
    <r>
      <rPr>
        <b/>
        <sz val="12"/>
        <color indexed="8"/>
        <rFont val="Times New Roman"/>
        <family val="1"/>
        <charset val="204"/>
      </rPr>
      <t>Север-Юг, 3 фаза</t>
    </r>
    <r>
      <rPr>
        <sz val="12"/>
        <color indexed="8"/>
        <rFont val="Times New Roman"/>
        <family val="1"/>
        <charset val="204"/>
      </rPr>
      <t>)</t>
    </r>
  </si>
  <si>
    <t>Проект по совершенствованию коридора ЦАРЭС 3 автодорога Бишкек-Ош, Фаза 4 (участок  Бишкек – Кара-Балта), протяженностью 45,1 км</t>
  </si>
  <si>
    <t>Проект «Реконструкция автодороги Бишкек-Ош, Фаза 4» (участок Маданият – Жалал-Абад), протяженностью 67 км</t>
  </si>
  <si>
    <t>Реконструкция Ат-Башинской ГЭС</t>
  </si>
  <si>
    <t>«Улучшение дорог международного значения», предусматривающий реабилитацию участка автодороги Ош-Баткен-Исфана с 28 по 75 км, а также мероприятия по предотвращению стихийных бедствий на существующей дороге Бишкек-Ош</t>
  </si>
  <si>
    <t>Строительство и запуск завода по производству взрывчатых веществ ОсОО "Салют Компани" мощностью 12 тыс. тонн аммонита в год</t>
  </si>
  <si>
    <t xml:space="preserve">Реконструкция ипподрома «Ак-Кула» г. Бишкек (гос. бюджет) </t>
  </si>
  <si>
    <t xml:space="preserve">Проект "Обеспечение доступа к рынкам" (Международный фонд сельскохозяйственного развития) - развитие цепочек добавленной стоимости и модернизация санитарной системы животноводства  </t>
  </si>
  <si>
    <t>Строительство канала Каримберди в айылном аймаке Ынтымак Ноокатского района в 2 этапа (гос. бюджет)</t>
  </si>
  <si>
    <t>Строительство Дома для работников культуры г. Бишкек (гос. бюджет)</t>
  </si>
  <si>
    <t>Орошение земель в айылных аймаках Кара-кулджа, Ылай-Талаа, Кара-Гуз, Кенеш и Чалма в Кара-Кульджинском районе (гос. бюджет)</t>
  </si>
  <si>
    <t>Реабилитация каналов Терек-Тала и Ак-Тектир и ирригационной системы Кызыл-Жарского айылного аймака в Кара-Кульджинском районе (гос. бюджет)</t>
  </si>
  <si>
    <r>
      <rPr>
        <sz val="12"/>
        <rFont val="Times New Roman"/>
        <family val="1"/>
        <charset val="204"/>
      </rPr>
      <t>Строительство 5 физкультурно-оздоровительных комплексов по программе "Газпром-детям" (</t>
    </r>
    <r>
      <rPr>
        <b/>
        <sz val="12"/>
        <rFont val="Times New Roman"/>
        <family val="1"/>
        <charset val="204"/>
      </rPr>
      <t>в гг. Джалал-Абад, Баткен, Ош, Нарын, Токмок</t>
    </r>
    <r>
      <rPr>
        <sz val="12"/>
        <rFont val="Times New Roman"/>
        <family val="1"/>
        <charset val="204"/>
      </rPr>
      <t xml:space="preserve">)  </t>
    </r>
  </si>
  <si>
    <t xml:space="preserve">Переработка сельскохозяйственной продукции </t>
  </si>
  <si>
    <t>Введение в эксплуатацию ЗИФ на месторождении Джамгыр в Чаткалском районе</t>
  </si>
  <si>
    <t>Расширение производства по переработке зерна, развитие тонкорудного овцеводства и садоводства</t>
  </si>
  <si>
    <t>Строительство БСР на реке Кара-Добо Кызыл-Жылдызского айылного аймака Джумгальского района (гос бюджет)</t>
  </si>
  <si>
    <t>Строительство завода по пеработке молока филиала "Умут и Ко"</t>
  </si>
  <si>
    <t>Установка систем фото-видео фиксации в городах Балыкчы и Чолпон-Ата в рамках проекта "Безопасный город"</t>
  </si>
  <si>
    <t>Проекты по растениеводству и рыбоводству</t>
  </si>
  <si>
    <t>Переработка сельскохозяйственной продукции, в том числе сухофруктов</t>
  </si>
  <si>
    <r>
      <t xml:space="preserve">Орошение земель в Кара-Ой а/о Иссык-Кульского района </t>
    </r>
    <r>
      <rPr>
        <b/>
        <sz val="12"/>
        <color theme="1"/>
        <rFont val="Times New Roman"/>
        <family val="1"/>
        <charset val="204"/>
      </rPr>
      <t>(грант КНР)</t>
    </r>
  </si>
  <si>
    <t>Сумма (млн долларов):</t>
  </si>
  <si>
    <t>2020-2026</t>
  </si>
  <si>
    <t>Переработка сельскохозяйственной продукции и развитие животноводства</t>
  </si>
  <si>
    <t>Переработка сельскохозяйственной продукции, в том числе сухофруктов и строительство убойных цехов</t>
  </si>
  <si>
    <t>Переработка сельскохозяйственной продукции и создание ТЛЦ</t>
  </si>
  <si>
    <t>Строительство предприятий по переработке и хранению сельскохозяйственной продукции в г. Каракол, Джети-Огузском, Тонском и Ак-Суйском районах</t>
  </si>
  <si>
    <t>Строительство торгово-логистических центров и растениеводство</t>
  </si>
  <si>
    <t>Переработка сельскохозяйственной продукции и строительство ТЛЦ</t>
  </si>
  <si>
    <t xml:space="preserve">Переработка сельхозпродукции и создание логистических центров  </t>
  </si>
  <si>
    <t>Переработка сельскохозяйственной продукции и строительство ТЛЦ в Кочкорском районе</t>
  </si>
  <si>
    <t xml:space="preserve">Предприятия по переработке томатов, молока и иных продуктов </t>
  </si>
  <si>
    <t xml:space="preserve">2018-2023      </t>
  </si>
  <si>
    <t>Ремонтно-реставрационные  работы Руcского драматического театра им. Ч. Айтматова с обновлением музыкального и светового оборудования (бюджетные ср.)</t>
  </si>
  <si>
    <r>
      <t>Проект «Улучшение сельскохозяйственной производительности и питания» (</t>
    </r>
    <r>
      <rPr>
        <b/>
        <sz val="12"/>
        <color indexed="8"/>
        <rFont val="Times New Roman"/>
        <family val="1"/>
        <charset val="204"/>
      </rPr>
      <t>Всемирный банк</t>
    </r>
    <r>
      <rPr>
        <sz val="12"/>
        <color indexed="8"/>
        <rFont val="Times New Roman"/>
        <family val="1"/>
        <charset val="204"/>
      </rPr>
      <t xml:space="preserve"> за счет Фонда продовольственной безопасности)</t>
    </r>
  </si>
  <si>
    <r>
      <t>Интегрированное управление лесными экосистемами, направленное на увеличение площади лесов и эффективное управление лесными хозяйствами (</t>
    </r>
    <r>
      <rPr>
        <b/>
        <sz val="12"/>
        <color indexed="8"/>
        <rFont val="Times New Roman"/>
        <family val="1"/>
        <charset val="204"/>
      </rPr>
      <t>Всемирный банк</t>
    </r>
    <r>
      <rPr>
        <sz val="12"/>
        <color indexed="8"/>
        <rFont val="Times New Roman"/>
        <family val="1"/>
        <charset val="204"/>
      </rPr>
      <t>)</t>
    </r>
  </si>
  <si>
    <r>
      <t>«Digital CASA - Кыргызская Республика» (</t>
    </r>
    <r>
      <rPr>
        <b/>
        <sz val="12"/>
        <color rgb="FF222222"/>
        <rFont val="Times New Roman"/>
        <family val="1"/>
        <charset val="204"/>
      </rPr>
      <t>Всемирный Банк</t>
    </r>
    <r>
      <rPr>
        <sz val="12"/>
        <color rgb="FF222222"/>
        <rFont val="Times New Roman"/>
        <family val="1"/>
        <charset val="204"/>
      </rPr>
      <t>)</t>
    </r>
  </si>
  <si>
    <r>
      <t xml:space="preserve">Строительство хирургического корпуса городской детской клинической больницы скорой медицинской помощи г. Бишкек, финансируемое </t>
    </r>
    <r>
      <rPr>
        <b/>
        <sz val="12"/>
        <color indexed="8"/>
        <rFont val="Times New Roman"/>
        <family val="1"/>
        <charset val="204"/>
      </rPr>
      <t>Саудовским Фондом Развития</t>
    </r>
    <r>
      <rPr>
        <sz val="12"/>
        <color indexed="8"/>
        <rFont val="Times New Roman"/>
        <family val="1"/>
        <charset val="204"/>
      </rPr>
      <t xml:space="preserve"> </t>
    </r>
  </si>
  <si>
    <r>
      <t xml:space="preserve">Строительство Больничного комплекса в мкр. Ак-Тилек г.Ош за счет </t>
    </r>
    <r>
      <rPr>
        <b/>
        <sz val="12"/>
        <color indexed="8"/>
        <rFont val="Times New Roman"/>
        <family val="1"/>
        <charset val="204"/>
      </rPr>
      <t>грантовых средств Правительства КНР</t>
    </r>
  </si>
  <si>
    <r>
      <t xml:space="preserve">Строительство нейрохирургического центра Национального госпиталя Министерство Здравоохранения Кыргызской Республики за счет </t>
    </r>
    <r>
      <rPr>
        <b/>
        <sz val="12"/>
        <color indexed="8"/>
        <rFont val="Times New Roman"/>
        <family val="1"/>
        <charset val="204"/>
      </rPr>
      <t xml:space="preserve">Кредита Кувейтского Арабского фонда Экономического Развития </t>
    </r>
  </si>
  <si>
    <r>
      <t>Проект поддержка реформ в сфере образования  через улучшение управления школьными ресурсами и подотчетности школ перед заинтересованными сторонами (</t>
    </r>
    <r>
      <rPr>
        <b/>
        <sz val="12"/>
        <color theme="1"/>
        <rFont val="Times New Roman"/>
        <family val="1"/>
        <charset val="204"/>
      </rPr>
      <t>Всемирный Банк</t>
    </r>
    <r>
      <rPr>
        <sz val="12"/>
        <color theme="1"/>
        <rFont val="Times New Roman"/>
        <family val="1"/>
        <charset val="204"/>
      </rPr>
      <t>)</t>
    </r>
  </si>
  <si>
    <t>Программа развития сектора "Навыки для инклюзивного роста" (АБР). Оказание помощи Правительству Кыргызской Республики в проведении реформ в достижении  последовательной политики в профессионально-техническом образовании, обучении (ПТОО) и построении системы, необходимой для улучшения качества, эффективности развития навыков</t>
  </si>
  <si>
    <r>
      <t xml:space="preserve">Строительство канала Орток-Бель от реки Касансай (на рассмотрении </t>
    </r>
    <r>
      <rPr>
        <b/>
        <sz val="12"/>
        <rFont val="Times New Roman"/>
        <family val="1"/>
        <charset val="204"/>
      </rPr>
      <t>Арабской Коордицнационной Группы</t>
    </r>
    <r>
      <rPr>
        <sz val="12"/>
        <rFont val="Times New Roman"/>
        <family val="1"/>
        <charset val="204"/>
      </rPr>
      <t>)</t>
    </r>
  </si>
  <si>
    <r>
      <t xml:space="preserve">Строительство канала  Верхний Аккуп Тогузтороуйского района (на рассмотрении </t>
    </r>
    <r>
      <rPr>
        <b/>
        <sz val="12"/>
        <rFont val="Times New Roman"/>
        <family val="1"/>
        <charset val="204"/>
      </rPr>
      <t>ЕБРР</t>
    </r>
    <r>
      <rPr>
        <sz val="12"/>
        <rFont val="Times New Roman"/>
        <family val="1"/>
        <charset val="204"/>
      </rPr>
      <t>)</t>
    </r>
  </si>
  <si>
    <r>
      <t xml:space="preserve">Строительство комплекса по производству пищевой соли НТЦ "Технолог" (на рассмотрении </t>
    </r>
    <r>
      <rPr>
        <b/>
        <sz val="12"/>
        <color indexed="8"/>
        <rFont val="Times New Roman"/>
        <family val="1"/>
        <charset val="204"/>
      </rPr>
      <t>РКФР</t>
    </r>
    <r>
      <rPr>
        <sz val="12"/>
        <color indexed="8"/>
        <rFont val="Times New Roman"/>
        <family val="1"/>
        <charset val="204"/>
      </rPr>
      <t xml:space="preserve">) </t>
    </r>
  </si>
  <si>
    <r>
      <t xml:space="preserve">Строительство торгово-логистического центра в Барпы а/о Сузакского района (инвестиции </t>
    </r>
    <r>
      <rPr>
        <b/>
        <sz val="12"/>
        <color indexed="8"/>
        <rFont val="Times New Roman"/>
        <family val="1"/>
        <charset val="204"/>
      </rPr>
      <t>КНР</t>
    </r>
    <r>
      <rPr>
        <sz val="12"/>
        <color indexed="8"/>
        <rFont val="Times New Roman"/>
        <family val="1"/>
        <charset val="204"/>
      </rPr>
      <t>)</t>
    </r>
  </si>
  <si>
    <r>
      <t>Строительство торгово-логистических центров в г.Таш-Кумыр и Бургандинском а/о Ноокенского района (</t>
    </r>
    <r>
      <rPr>
        <b/>
        <sz val="12"/>
        <color indexed="8"/>
        <rFont val="Times New Roman"/>
        <family val="1"/>
        <charset val="204"/>
      </rPr>
      <t>РКФР, Айыл Банк</t>
    </r>
    <r>
      <rPr>
        <sz val="12"/>
        <color indexed="8"/>
        <rFont val="Times New Roman"/>
        <family val="1"/>
        <charset val="204"/>
      </rPr>
      <t>)</t>
    </r>
  </si>
  <si>
    <r>
      <t xml:space="preserve">Строительство БСР на реке Жууку в Джети-Огузском районе (на рассмотрении </t>
    </r>
    <r>
      <rPr>
        <b/>
        <sz val="12"/>
        <color indexed="8"/>
        <rFont val="Times New Roman"/>
        <family val="1"/>
        <charset val="204"/>
      </rPr>
      <t>ИБР</t>
    </r>
    <r>
      <rPr>
        <sz val="12"/>
        <color indexed="8"/>
        <rFont val="Times New Roman"/>
        <family val="1"/>
        <charset val="204"/>
      </rPr>
      <t>)</t>
    </r>
  </si>
  <si>
    <r>
      <t xml:space="preserve">Строительство БСР  в с.Уч-Коргон Тонского района (на рассмотрении </t>
    </r>
    <r>
      <rPr>
        <b/>
        <sz val="12"/>
        <color theme="1"/>
        <rFont val="Times New Roman"/>
        <family val="1"/>
        <charset val="204"/>
      </rPr>
      <t>ИБР</t>
    </r>
    <r>
      <rPr>
        <sz val="12"/>
        <color theme="1"/>
        <rFont val="Times New Roman"/>
        <family val="1"/>
        <charset val="204"/>
      </rPr>
      <t>)</t>
    </r>
  </si>
  <si>
    <r>
      <t>Запуск завода по производству строительного кирпича в Тюпском районе (</t>
    </r>
    <r>
      <rPr>
        <b/>
        <sz val="12"/>
        <color indexed="8"/>
        <rFont val="Times New Roman"/>
        <family val="1"/>
        <charset val="204"/>
      </rPr>
      <t>РКФР</t>
    </r>
    <r>
      <rPr>
        <sz val="12"/>
        <color indexed="8"/>
        <rFont val="Times New Roman"/>
        <family val="1"/>
        <charset val="204"/>
      </rPr>
      <t>)</t>
    </r>
  </si>
  <si>
    <r>
      <t>Проект комплексное повышение производительности молочного сектора (</t>
    </r>
    <r>
      <rPr>
        <b/>
        <sz val="12"/>
        <color indexed="8"/>
        <rFont val="Times New Roman"/>
        <family val="1"/>
        <charset val="204"/>
      </rPr>
      <t>Всемирный Банк</t>
    </r>
    <r>
      <rPr>
        <sz val="12"/>
        <color indexed="8"/>
        <rFont val="Times New Roman"/>
        <family val="1"/>
        <charset val="204"/>
      </rPr>
      <t>)</t>
    </r>
  </si>
  <si>
    <r>
      <t xml:space="preserve">Строительство мясоперерабатывающего предприятия в городе Балыкчы (ассоциация Дордой и инвесторы из </t>
    </r>
    <r>
      <rPr>
        <b/>
        <sz val="12"/>
        <color indexed="8"/>
        <rFont val="Times New Roman"/>
        <family val="1"/>
        <charset val="204"/>
      </rPr>
      <t>КНР</t>
    </r>
    <r>
      <rPr>
        <sz val="12"/>
        <color indexed="8"/>
        <rFont val="Times New Roman"/>
        <family val="1"/>
        <charset val="204"/>
      </rPr>
      <t>)</t>
    </r>
  </si>
  <si>
    <r>
      <t xml:space="preserve">Строительство БСР на реке Тугель-Сай Джумгальского района (на рассмотрении </t>
    </r>
    <r>
      <rPr>
        <b/>
        <sz val="12"/>
        <rFont val="Times New Roman"/>
        <family val="1"/>
        <charset val="204"/>
      </rPr>
      <t>ИБР</t>
    </r>
    <r>
      <rPr>
        <sz val="12"/>
        <rFont val="Times New Roman"/>
        <family val="1"/>
        <charset val="204"/>
      </rPr>
      <t>)</t>
    </r>
  </si>
  <si>
    <r>
      <t xml:space="preserve">Орошение земель из реки Ала-Буга Ак-Талинского района (на рассмотрении </t>
    </r>
    <r>
      <rPr>
        <b/>
        <sz val="12"/>
        <color indexed="8"/>
        <rFont val="Times New Roman"/>
        <family val="1"/>
        <charset val="204"/>
      </rPr>
      <t>ЕБРР</t>
    </r>
    <r>
      <rPr>
        <sz val="12"/>
        <color indexed="8"/>
        <rFont val="Times New Roman"/>
        <family val="1"/>
        <charset val="204"/>
      </rPr>
      <t xml:space="preserve">)  </t>
    </r>
  </si>
  <si>
    <r>
      <t xml:space="preserve">Строительство БДР "Шамшы" в Кочкорском районе  (на рассмотрении </t>
    </r>
    <r>
      <rPr>
        <b/>
        <sz val="12"/>
        <color indexed="8"/>
        <rFont val="Times New Roman"/>
        <family val="1"/>
        <charset val="204"/>
      </rPr>
      <t>ИБР</t>
    </r>
    <r>
      <rPr>
        <sz val="12"/>
        <color indexed="8"/>
        <rFont val="Times New Roman"/>
        <family val="1"/>
        <charset val="204"/>
      </rPr>
      <t>)</t>
    </r>
  </si>
  <si>
    <r>
      <t xml:space="preserve">Строительство  канала «Жаман-Даван» в  Ак-Талинском районе (на рассмотрении </t>
    </r>
    <r>
      <rPr>
        <b/>
        <sz val="12"/>
        <rFont val="Times New Roman"/>
        <family val="1"/>
        <charset val="204"/>
      </rPr>
      <t>ЕБРР</t>
    </r>
    <r>
      <rPr>
        <sz val="12"/>
        <rFont val="Times New Roman"/>
        <family val="1"/>
        <charset val="204"/>
      </rPr>
      <t>)</t>
    </r>
  </si>
  <si>
    <r>
      <t xml:space="preserve">Строительство мясоубойных цехов в Ат-Башинском и Нарынском районах (с участием </t>
    </r>
    <r>
      <rPr>
        <b/>
        <sz val="12"/>
        <color indexed="8"/>
        <rFont val="Times New Roman"/>
        <family val="1"/>
        <charset val="204"/>
      </rPr>
      <t>РКФР</t>
    </r>
    <r>
      <rPr>
        <sz val="12"/>
        <color indexed="8"/>
        <rFont val="Times New Roman"/>
        <family val="1"/>
        <charset val="204"/>
      </rPr>
      <t>)</t>
    </r>
  </si>
  <si>
    <r>
      <t xml:space="preserve">Орошение земель массива «Шор-Талаа» из реки Кызыл-Суу Чон-Алайского района (На рассмотрении </t>
    </r>
    <r>
      <rPr>
        <b/>
        <sz val="12"/>
        <color indexed="8"/>
        <rFont val="Times New Roman"/>
        <family val="1"/>
        <charset val="204"/>
      </rPr>
      <t>ЕБРР</t>
    </r>
    <r>
      <rPr>
        <sz val="12"/>
        <color indexed="8"/>
        <rFont val="Times New Roman"/>
        <family val="1"/>
        <charset val="204"/>
      </rPr>
      <t>)</t>
    </r>
  </si>
  <si>
    <r>
      <t xml:space="preserve">Реконструкция Араван-Ак-Буринского канала (на рассмотрении </t>
    </r>
    <r>
      <rPr>
        <b/>
        <sz val="12"/>
        <color indexed="8"/>
        <rFont val="Times New Roman"/>
        <family val="1"/>
        <charset val="204"/>
      </rPr>
      <t>ВБ и ЕБРР</t>
    </r>
    <r>
      <rPr>
        <sz val="12"/>
        <color indexed="8"/>
        <rFont val="Times New Roman"/>
        <family val="1"/>
        <charset val="204"/>
      </rPr>
      <t>)</t>
    </r>
  </si>
  <si>
    <r>
      <t xml:space="preserve">Запуск завода по выпуску цемента в Араванском районе (А.Анаров а/о) мощностью 2,5 тыс. тонн в день (финансирование совместно с </t>
    </r>
    <r>
      <rPr>
        <b/>
        <sz val="12"/>
        <color indexed="8"/>
        <rFont val="Times New Roman"/>
        <family val="1"/>
        <charset val="204"/>
      </rPr>
      <t>КНР</t>
    </r>
    <r>
      <rPr>
        <sz val="12"/>
        <color indexed="8"/>
        <rFont val="Times New Roman"/>
        <family val="1"/>
        <charset val="204"/>
      </rPr>
      <t>)</t>
    </r>
  </si>
  <si>
    <r>
      <t xml:space="preserve">Строительство завода по производству минеральных удобрений в Ноокатском районе  (финансирование совместно с </t>
    </r>
    <r>
      <rPr>
        <b/>
        <sz val="12"/>
        <color indexed="8"/>
        <rFont val="Times New Roman"/>
        <family val="1"/>
        <charset val="204"/>
      </rPr>
      <t>КНР</t>
    </r>
    <r>
      <rPr>
        <sz val="12"/>
        <color indexed="8"/>
        <rFont val="Times New Roman"/>
        <family val="1"/>
        <charset val="204"/>
      </rPr>
      <t xml:space="preserve">)  </t>
    </r>
  </si>
  <si>
    <r>
      <t xml:space="preserve">Ввод в эксплуатацию цеха по производству сигарет на базе АО “Ош-Дюбек” (с.Жаны-Арык, Карасуйского р-на) (проект на рассмотрении </t>
    </r>
    <r>
      <rPr>
        <b/>
        <sz val="12"/>
        <color rgb="FF000000"/>
        <rFont val="Times New Roman"/>
        <family val="1"/>
        <charset val="204"/>
      </rPr>
      <t>РКФР</t>
    </r>
    <r>
      <rPr>
        <sz val="12"/>
        <color rgb="FF000000"/>
        <rFont val="Times New Roman"/>
        <family val="1"/>
        <charset val="204"/>
      </rPr>
      <t xml:space="preserve">) </t>
    </r>
  </si>
  <si>
    <r>
      <t xml:space="preserve">Реконструкция хлопкоочистительного завода в г. Кара-Суу Ошской области по выпуску медицинской ваты (проект на рассмотрении </t>
    </r>
    <r>
      <rPr>
        <b/>
        <sz val="12"/>
        <color indexed="8"/>
        <rFont val="Times New Roman"/>
        <family val="1"/>
        <charset val="204"/>
      </rPr>
      <t>РКФР</t>
    </r>
    <r>
      <rPr>
        <sz val="12"/>
        <color indexed="8"/>
        <rFont val="Times New Roman"/>
        <family val="1"/>
        <charset val="204"/>
      </rPr>
      <t>)</t>
    </r>
  </si>
  <si>
    <r>
      <t xml:space="preserve">Создание предприятий по переработке сельскохозяйственной продукции, хранению овощей, фруктов и ягод в Кара-Сууйском и Узгенском районах (финансирование </t>
    </r>
    <r>
      <rPr>
        <b/>
        <sz val="12"/>
        <rFont val="Times New Roman"/>
        <family val="1"/>
        <charset val="204"/>
      </rPr>
      <t>РКФР</t>
    </r>
    <r>
      <rPr>
        <sz val="12"/>
        <rFont val="Times New Roman"/>
        <family val="1"/>
        <charset val="204"/>
      </rPr>
      <t>)</t>
    </r>
  </si>
  <si>
    <r>
      <t>Реконструкция канала «Сарымсак» Кара-Бууринского района (</t>
    </r>
    <r>
      <rPr>
        <b/>
        <sz val="12"/>
        <rFont val="Times New Roman"/>
        <family val="1"/>
        <charset val="204"/>
      </rPr>
      <t>ИБР</t>
    </r>
    <r>
      <rPr>
        <sz val="12"/>
        <rFont val="Times New Roman"/>
        <family val="1"/>
        <charset val="204"/>
      </rPr>
      <t xml:space="preserve">) </t>
    </r>
  </si>
  <si>
    <r>
      <t xml:space="preserve">Строительство канала «Бахты-Ногой» Кара-Буринского района (грант </t>
    </r>
    <r>
      <rPr>
        <b/>
        <sz val="12"/>
        <rFont val="Times New Roman"/>
        <family val="1"/>
        <charset val="204"/>
      </rPr>
      <t>КНР</t>
    </r>
    <r>
      <rPr>
        <sz val="12"/>
        <rFont val="Times New Roman"/>
        <family val="1"/>
        <charset val="204"/>
      </rPr>
      <t>)</t>
    </r>
  </si>
  <si>
    <r>
      <t xml:space="preserve">Завершение строительства каналов Кызыл-Жар и Жалпак-Таш Бакай-Атинского района (грант </t>
    </r>
    <r>
      <rPr>
        <b/>
        <sz val="12"/>
        <rFont val="Times New Roman"/>
        <family val="1"/>
        <charset val="204"/>
      </rPr>
      <t>КНР</t>
    </r>
    <r>
      <rPr>
        <sz val="12"/>
        <rFont val="Times New Roman"/>
        <family val="1"/>
        <charset val="204"/>
      </rPr>
      <t>)</t>
    </r>
  </si>
  <si>
    <r>
      <t xml:space="preserve">Реабилитация канала Кадыралы Манасского района (на рассмотрении </t>
    </r>
    <r>
      <rPr>
        <b/>
        <sz val="12"/>
        <rFont val="Times New Roman"/>
        <family val="1"/>
        <charset val="204"/>
      </rPr>
      <t>АБР и ВБ</t>
    </r>
    <r>
      <rPr>
        <sz val="12"/>
        <rFont val="Times New Roman"/>
        <family val="1"/>
        <charset val="204"/>
      </rPr>
      <t xml:space="preserve">) </t>
    </r>
  </si>
  <si>
    <r>
      <t xml:space="preserve">Создание фермы по выращиванию КРС и предприятия по переработке мяса ОсОО "Нур ун" (на рассмотрении </t>
    </r>
    <r>
      <rPr>
        <b/>
        <sz val="12"/>
        <rFont val="Times New Roman"/>
        <family val="1"/>
        <charset val="204"/>
      </rPr>
      <t>РКФР</t>
    </r>
    <r>
      <rPr>
        <sz val="12"/>
        <rFont val="Times New Roman"/>
        <family val="1"/>
        <charset val="204"/>
      </rPr>
      <t xml:space="preserve">) </t>
    </r>
  </si>
  <si>
    <r>
      <t xml:space="preserve">Строительство завода по переработке фасоли в Таласском районе с. Кызыл-Туу (с участием </t>
    </r>
    <r>
      <rPr>
        <b/>
        <sz val="12"/>
        <rFont val="Times New Roman"/>
        <family val="1"/>
        <charset val="204"/>
      </rPr>
      <t>РКФР</t>
    </r>
    <r>
      <rPr>
        <sz val="12"/>
        <rFont val="Times New Roman"/>
        <family val="1"/>
        <charset val="204"/>
      </rPr>
      <t>)</t>
    </r>
  </si>
  <si>
    <r>
      <t xml:space="preserve">Переработка сельскохозяйственной продукции в том числе производство соков и джемов, переработка мяса, фасоли, переработка шерсти, производство растительного масла (с участием </t>
    </r>
    <r>
      <rPr>
        <b/>
        <sz val="12"/>
        <rFont val="Times New Roman"/>
        <family val="1"/>
        <charset val="204"/>
      </rPr>
      <t>РКФР</t>
    </r>
    <r>
      <rPr>
        <sz val="12"/>
        <rFont val="Times New Roman"/>
        <family val="1"/>
        <charset val="204"/>
      </rPr>
      <t>)</t>
    </r>
  </si>
  <si>
    <r>
      <t xml:space="preserve">Убойный цех с логистическим центром в с.Чолпонбай (собственные средства и </t>
    </r>
    <r>
      <rPr>
        <b/>
        <sz val="12"/>
        <color indexed="8"/>
        <rFont val="Times New Roman"/>
        <family val="1"/>
        <charset val="204"/>
      </rPr>
      <t>РКФР</t>
    </r>
    <r>
      <rPr>
        <sz val="12"/>
        <color indexed="8"/>
        <rFont val="Times New Roman"/>
        <family val="1"/>
        <charset val="204"/>
      </rPr>
      <t>)</t>
    </r>
  </si>
  <si>
    <r>
      <t xml:space="preserve">Логистический центр в с.Кенеш Манасского района (собственные средства и </t>
    </r>
    <r>
      <rPr>
        <b/>
        <sz val="12"/>
        <color theme="1"/>
        <rFont val="Times New Roman"/>
        <family val="1"/>
        <charset val="204"/>
      </rPr>
      <t>РКФР</t>
    </r>
    <r>
      <rPr>
        <sz val="12"/>
        <color theme="1"/>
        <rFont val="Times New Roman"/>
        <family val="1"/>
        <charset val="204"/>
      </rPr>
      <t>)</t>
    </r>
  </si>
  <si>
    <r>
      <t xml:space="preserve">Логистические центры в городе Талас, Кара-Бууринском и Манасском районах и проект по интенсивному садоводству яблони (с участием </t>
    </r>
    <r>
      <rPr>
        <b/>
        <sz val="12"/>
        <color theme="1"/>
        <rFont val="Times New Roman"/>
        <family val="1"/>
        <charset val="204"/>
      </rPr>
      <t>РКФР и Фонда развития области Бакубат</t>
    </r>
    <r>
      <rPr>
        <sz val="12"/>
        <color theme="1"/>
        <rFont val="Times New Roman"/>
        <family val="1"/>
        <charset val="204"/>
      </rPr>
      <t xml:space="preserve">) </t>
    </r>
  </si>
  <si>
    <r>
      <t xml:space="preserve">Освоение новых орошаемых земель подвешенных под водохранилищем «Спартак» Московского района (грант </t>
    </r>
    <r>
      <rPr>
        <b/>
        <sz val="12"/>
        <rFont val="Times New Roman"/>
        <family val="1"/>
        <charset val="204"/>
      </rPr>
      <t>КНР</t>
    </r>
    <r>
      <rPr>
        <sz val="12"/>
        <rFont val="Times New Roman"/>
        <family val="1"/>
        <charset val="204"/>
      </rPr>
      <t>)</t>
    </r>
  </si>
  <si>
    <r>
      <t>Строительство БСР на реке Шамшы Чуйского района (</t>
    </r>
    <r>
      <rPr>
        <b/>
        <sz val="12"/>
        <rFont val="Times New Roman"/>
        <family val="1"/>
        <charset val="204"/>
      </rPr>
      <t>ФСЭР Республики Корея</t>
    </r>
    <r>
      <rPr>
        <sz val="12"/>
        <rFont val="Times New Roman"/>
        <family val="1"/>
        <charset val="204"/>
      </rPr>
      <t>)</t>
    </r>
  </si>
  <si>
    <r>
      <t>Строительство БСР на реке Ак-Суу Чуйского района (</t>
    </r>
    <r>
      <rPr>
        <b/>
        <sz val="12"/>
        <rFont val="Times New Roman"/>
        <family val="1"/>
        <charset val="204"/>
      </rPr>
      <t>ФСЭР Республики Корея</t>
    </r>
    <r>
      <rPr>
        <sz val="12"/>
        <rFont val="Times New Roman"/>
        <family val="1"/>
        <charset val="204"/>
      </rPr>
      <t>)</t>
    </r>
  </si>
  <si>
    <r>
      <t xml:space="preserve">Запуск цеха по изготовлению пластика в Иссык-Атинском районе (инвестиции </t>
    </r>
    <r>
      <rPr>
        <b/>
        <sz val="12"/>
        <rFont val="Times New Roman"/>
        <family val="1"/>
        <charset val="204"/>
      </rPr>
      <t>КНР</t>
    </r>
    <r>
      <rPr>
        <sz val="12"/>
        <rFont val="Times New Roman"/>
        <family val="1"/>
        <charset val="204"/>
      </rPr>
      <t>)</t>
    </r>
  </si>
  <si>
    <r>
      <t xml:space="preserve">Запуск кафельного завода ОсОО "Тянь-Шань Керамик" (Сокулукский р-н) инвестиции из </t>
    </r>
    <r>
      <rPr>
        <b/>
        <sz val="12"/>
        <rFont val="Times New Roman"/>
        <family val="1"/>
        <charset val="204"/>
      </rPr>
      <t>КНР</t>
    </r>
  </si>
  <si>
    <r>
      <t xml:space="preserve">Запуск цеха по производству ветеринарных препаратов (Сокулукский район, инвестиции из </t>
    </r>
    <r>
      <rPr>
        <b/>
        <sz val="12"/>
        <color theme="1"/>
        <rFont val="Times New Roman"/>
        <family val="1"/>
        <charset val="204"/>
      </rPr>
      <t>КНР</t>
    </r>
    <r>
      <rPr>
        <sz val="12"/>
        <color theme="1"/>
        <rFont val="Times New Roman"/>
        <family val="1"/>
        <charset val="204"/>
      </rPr>
      <t xml:space="preserve">) </t>
    </r>
  </si>
  <si>
    <r>
      <t xml:space="preserve">Строительство завода по производству аммиачной селитры в селе Жел-Арык Кеминского района (инвестор </t>
    </r>
    <r>
      <rPr>
        <b/>
        <sz val="12"/>
        <rFont val="Times New Roman"/>
        <family val="1"/>
        <charset val="204"/>
      </rPr>
      <t>КНР</t>
    </r>
    <r>
      <rPr>
        <sz val="12"/>
        <rFont val="Times New Roman"/>
        <family val="1"/>
        <charset val="204"/>
      </rPr>
      <t>)</t>
    </r>
  </si>
  <si>
    <r>
      <t xml:space="preserve">Строительство мясомолочного завода в с. Красноречка (инвестиции из </t>
    </r>
    <r>
      <rPr>
        <b/>
        <sz val="12"/>
        <rFont val="Times New Roman"/>
        <family val="1"/>
        <charset val="204"/>
      </rPr>
      <t>Турецкой Республики</t>
    </r>
    <r>
      <rPr>
        <sz val="12"/>
        <rFont val="Times New Roman"/>
        <family val="1"/>
        <charset val="204"/>
      </rPr>
      <t>)</t>
    </r>
  </si>
  <si>
    <r>
      <t>Расширение производства обувной продукции в Сокулукском р-не (</t>
    </r>
    <r>
      <rPr>
        <b/>
        <sz val="12"/>
        <rFont val="Times New Roman"/>
        <family val="1"/>
        <charset val="204"/>
      </rPr>
      <t>РКФР</t>
    </r>
    <r>
      <rPr>
        <sz val="12"/>
        <rFont val="Times New Roman"/>
        <family val="1"/>
        <charset val="204"/>
      </rPr>
      <t xml:space="preserve"> и собственные средства) ОсОО "Империал Групп Компани"</t>
    </r>
  </si>
  <si>
    <r>
      <t xml:space="preserve">Расширение производства томата до 750 тонн в сутки ОсОО "Айлана" (на рассмотрении </t>
    </r>
    <r>
      <rPr>
        <b/>
        <sz val="12"/>
        <color indexed="8"/>
        <rFont val="Times New Roman"/>
        <family val="1"/>
        <charset val="204"/>
      </rPr>
      <t>РКФР</t>
    </r>
    <r>
      <rPr>
        <sz val="12"/>
        <color indexed="8"/>
        <rFont val="Times New Roman"/>
        <family val="1"/>
        <charset val="204"/>
      </rPr>
      <t>)</t>
    </r>
  </si>
  <si>
    <r>
      <t>Строительство комплекса по первичной обработке и хранению сельхоз продукции "Кыргызцентрпродукт" (</t>
    </r>
    <r>
      <rPr>
        <b/>
        <sz val="12"/>
        <color indexed="8"/>
        <rFont val="Times New Roman"/>
        <family val="1"/>
        <charset val="204"/>
      </rPr>
      <t>РКФР</t>
    </r>
    <r>
      <rPr>
        <sz val="12"/>
        <color indexed="8"/>
        <rFont val="Times New Roman"/>
        <family val="1"/>
        <charset val="204"/>
      </rPr>
      <t xml:space="preserve">) </t>
    </r>
  </si>
  <si>
    <r>
      <t>ОсОО "КазГрейн" запуск линии по производству макаронных изделий, печенья, комбикормов (</t>
    </r>
    <r>
      <rPr>
        <b/>
        <sz val="12"/>
        <rFont val="Times New Roman"/>
        <family val="1"/>
        <charset val="204"/>
      </rPr>
      <t>РКФР</t>
    </r>
    <r>
      <rPr>
        <sz val="12"/>
        <rFont val="Times New Roman"/>
        <family val="1"/>
        <charset val="204"/>
      </rPr>
      <t>)</t>
    </r>
  </si>
  <si>
    <r>
      <t>ОсОО "Эко Продукт Азия" модернизация оборудования (</t>
    </r>
    <r>
      <rPr>
        <b/>
        <sz val="12"/>
        <rFont val="Times New Roman"/>
        <family val="1"/>
        <charset val="204"/>
      </rPr>
      <t>РКФР</t>
    </r>
    <r>
      <rPr>
        <sz val="12"/>
        <rFont val="Times New Roman"/>
        <family val="1"/>
        <charset val="204"/>
      </rPr>
      <t>)</t>
    </r>
  </si>
  <si>
    <r>
      <t xml:space="preserve">Инновационный сельскохозяйственный технопарк и лаборатория по технологии переработки продукции растениеводства и животноводства на базе КНАУ (инвестиции </t>
    </r>
    <r>
      <rPr>
        <b/>
        <sz val="12"/>
        <color theme="1"/>
        <rFont val="Times New Roman"/>
        <family val="1"/>
        <charset val="204"/>
      </rPr>
      <t>КНР</t>
    </r>
    <r>
      <rPr>
        <sz val="12"/>
        <color theme="1"/>
        <rFont val="Times New Roman"/>
        <family val="1"/>
        <charset val="204"/>
      </rPr>
      <t>)</t>
    </r>
  </si>
  <si>
    <r>
      <t xml:space="preserve">Строительство логистических центров (финансируемое </t>
    </r>
    <r>
      <rPr>
        <b/>
        <sz val="12"/>
        <rFont val="Times New Roman"/>
        <family val="1"/>
        <charset val="204"/>
      </rPr>
      <t>РКФР</t>
    </r>
    <r>
      <rPr>
        <sz val="12"/>
        <rFont val="Times New Roman"/>
        <family val="1"/>
        <charset val="204"/>
      </rPr>
      <t>)</t>
    </r>
  </si>
  <si>
    <r>
      <t xml:space="preserve">Проект «Концепция развития улично-дорожной сети (1-фаза)» (грантовые средства Правительства </t>
    </r>
    <r>
      <rPr>
        <b/>
        <sz val="12"/>
        <color indexed="8"/>
        <rFont val="Times New Roman"/>
        <family val="1"/>
        <charset val="204"/>
      </rPr>
      <t>КНР</t>
    </r>
    <r>
      <rPr>
        <sz val="12"/>
        <color indexed="8"/>
        <rFont val="Times New Roman"/>
        <family val="1"/>
        <charset val="204"/>
      </rPr>
      <t>)</t>
    </r>
  </si>
  <si>
    <r>
      <t xml:space="preserve">Проект «Концепция развития улично-дорожной сети (2-фаза)» (грантовые средства Правительства </t>
    </r>
    <r>
      <rPr>
        <b/>
        <sz val="12"/>
        <color indexed="8"/>
        <rFont val="Times New Roman"/>
        <family val="1"/>
        <charset val="204"/>
      </rPr>
      <t>КНР</t>
    </r>
    <r>
      <rPr>
        <sz val="12"/>
        <color indexed="8"/>
        <rFont val="Times New Roman"/>
        <family val="1"/>
        <charset val="204"/>
      </rPr>
      <t>)</t>
    </r>
  </si>
  <si>
    <r>
      <t xml:space="preserve">Переработка сельскохозяйственной продукции (финансирование </t>
    </r>
    <r>
      <rPr>
        <b/>
        <sz val="12"/>
        <rFont val="Times New Roman"/>
        <family val="1"/>
        <charset val="204"/>
      </rPr>
      <t>РКФР</t>
    </r>
    <r>
      <rPr>
        <sz val="12"/>
        <rFont val="Times New Roman"/>
        <family val="1"/>
        <charset val="204"/>
      </rPr>
      <t>)</t>
    </r>
  </si>
  <si>
    <r>
      <t>Строительство перинатального центра в г.Бишкек, финансируемое Правительством Германии (</t>
    </r>
    <r>
      <rPr>
        <b/>
        <sz val="12"/>
        <rFont val="Times New Roman"/>
        <family val="1"/>
        <charset val="204"/>
      </rPr>
      <t>KfW</t>
    </r>
    <r>
      <rPr>
        <sz val="12"/>
        <rFont val="Times New Roman"/>
        <family val="1"/>
        <charset val="204"/>
      </rPr>
      <t>)</t>
    </r>
  </si>
  <si>
    <r>
      <t>Создание завода по переработке сельхозпродукции на базе ОсОО “Плодоовощкомбинат” (</t>
    </r>
    <r>
      <rPr>
        <b/>
        <sz val="12"/>
        <color theme="1"/>
        <rFont val="Times New Roman"/>
        <family val="1"/>
        <charset val="204"/>
      </rPr>
      <t>РКФР</t>
    </r>
    <r>
      <rPr>
        <sz val="12"/>
        <color theme="1"/>
        <rFont val="Times New Roman"/>
        <family val="1"/>
        <charset val="204"/>
      </rPr>
      <t>)</t>
    </r>
  </si>
  <si>
    <r>
      <t xml:space="preserve">Расширение сельхоз производства на базе (мясокомбинат) АО "Келечек"   (проект на рассмотрении </t>
    </r>
    <r>
      <rPr>
        <b/>
        <sz val="12"/>
        <color theme="1"/>
        <rFont val="Times New Roman"/>
        <family val="1"/>
        <charset val="204"/>
      </rPr>
      <t>РКФР</t>
    </r>
    <r>
      <rPr>
        <sz val="12"/>
        <color theme="1"/>
        <rFont val="Times New Roman"/>
        <family val="1"/>
        <charset val="204"/>
      </rPr>
      <t>)</t>
    </r>
  </si>
  <si>
    <r>
      <t>Строительство современной общеобразовательной школы  по современным стандартам (</t>
    </r>
    <r>
      <rPr>
        <b/>
        <sz val="12"/>
        <rFont val="Times New Roman"/>
        <family val="1"/>
        <charset val="204"/>
      </rPr>
      <t>Газпром</t>
    </r>
    <r>
      <rPr>
        <sz val="12"/>
        <rFont val="Times New Roman"/>
        <family val="1"/>
        <charset val="204"/>
      </rPr>
      <t>)</t>
    </r>
  </si>
  <si>
    <r>
      <t>Проект «Поддержка сектору образования КР» в целях развития системы школьного образования через  повышение потенциала институциональных и человеческих ресурсов в МОН и других учреждениях системы образования, оказание поддержки МОН и МФ в пересмотре СПБР и СПБ, в применении прогнозирования нового бюджета, финансировании программ, планировании, управлении и в использовании инструментов отчетности (</t>
    </r>
    <r>
      <rPr>
        <b/>
        <sz val="12"/>
        <rFont val="Times New Roman"/>
        <family val="1"/>
        <charset val="204"/>
      </rPr>
      <t>Европейский союз</t>
    </r>
    <r>
      <rPr>
        <sz val="12"/>
        <rFont val="Times New Roman"/>
        <family val="1"/>
        <charset val="204"/>
      </rPr>
      <t>)</t>
    </r>
  </si>
  <si>
    <r>
      <t xml:space="preserve">Проект "Программа развития сектора: укрепление системы образования". Направлен на улучшение качества стандартов и учебно-методических комплексов (УМК); 
улучшение качества работы учителей, а также программ по повышению квалификации учителей; 
повышение доступа к качественному образованию </t>
    </r>
    <r>
      <rPr>
        <b/>
        <sz val="12"/>
        <rFont val="Times New Roman"/>
        <family val="1"/>
        <charset val="204"/>
      </rPr>
      <t>(АБР)</t>
    </r>
  </si>
  <si>
    <t>Ввод в эксплуатацию мельницы по переработке микро кальцита и камнедробилки в Кен-Булунском а/о, с. Гидростроитель</t>
  </si>
  <si>
    <t xml:space="preserve">Проект  ГЧП "Улучшение городского транспорта"  </t>
  </si>
  <si>
    <r>
      <t xml:space="preserve">Проект «Восстановление дорожного покрытия автомобильных дорог г. Бишкек» (грантовые средства Правительства </t>
    </r>
    <r>
      <rPr>
        <b/>
        <sz val="12"/>
        <color theme="1"/>
        <rFont val="Times New Roman"/>
        <family val="1"/>
        <charset val="204"/>
      </rPr>
      <t>КНР</t>
    </r>
    <r>
      <rPr>
        <sz val="12"/>
        <color theme="1"/>
        <rFont val="Times New Roman"/>
        <family val="1"/>
        <charset val="204"/>
      </rPr>
      <t>)</t>
    </r>
  </si>
  <si>
    <t>Запуск асфальто-бетонного завода и дробильного комплекса в с. Башкара-Суу Аламудунского р-на</t>
  </si>
  <si>
    <r>
      <t xml:space="preserve">Строительство канала Ничке-Сай Ноокенского района (на рассмотрении </t>
    </r>
    <r>
      <rPr>
        <b/>
        <sz val="12"/>
        <rFont val="Times New Roman"/>
        <family val="1"/>
        <charset val="204"/>
      </rPr>
      <t>ЕБРР</t>
    </r>
    <r>
      <rPr>
        <sz val="12"/>
        <rFont val="Times New Roman"/>
        <family val="1"/>
        <charset val="204"/>
      </rPr>
      <t>)</t>
    </r>
  </si>
  <si>
    <r>
      <t xml:space="preserve">Строительство канала Шибе-Жекенди в Чон-Алайском районе </t>
    </r>
    <r>
      <rPr>
        <sz val="13"/>
        <color theme="1"/>
        <rFont val="Times New Roman"/>
        <family val="1"/>
        <charset val="204"/>
      </rPr>
      <t>(гос. бюджет,</t>
    </r>
    <r>
      <rPr>
        <b/>
        <sz val="13"/>
        <color theme="1"/>
        <rFont val="Times New Roman"/>
        <family val="1"/>
        <charset val="204"/>
      </rPr>
      <t xml:space="preserve"> ЕБРР</t>
    </r>
    <r>
      <rPr>
        <sz val="13"/>
        <color theme="1"/>
        <rFont val="Times New Roman"/>
        <family val="1"/>
        <charset val="204"/>
      </rPr>
      <t>)</t>
    </r>
  </si>
  <si>
    <r>
      <t xml:space="preserve">Строительство альтернативной автомобильной дороги </t>
    </r>
    <r>
      <rPr>
        <b/>
        <sz val="12"/>
        <color indexed="8"/>
        <rFont val="Times New Roman"/>
        <family val="1"/>
        <charset val="204"/>
      </rPr>
      <t>Север-Юг, фаза 2</t>
    </r>
    <r>
      <rPr>
        <sz val="12"/>
        <color indexed="8"/>
        <rFont val="Times New Roman"/>
        <family val="1"/>
        <charset val="204"/>
      </rPr>
      <t xml:space="preserve"> (Участок с. Арал – с. Казарман (км 195-291), протяженностью 99 км</t>
    </r>
  </si>
  <si>
    <r>
      <t xml:space="preserve">Проекты по строительству систем водоснабжения в </t>
    </r>
    <r>
      <rPr>
        <b/>
        <sz val="12"/>
        <rFont val="Times New Roman"/>
        <family val="1"/>
        <charset val="204"/>
      </rPr>
      <t>588 селах</t>
    </r>
    <r>
      <rPr>
        <sz val="12"/>
        <rFont val="Times New Roman"/>
        <family val="1"/>
        <charset val="204"/>
      </rPr>
      <t xml:space="preserve"> для обеспечения питьевой водой более </t>
    </r>
    <r>
      <rPr>
        <b/>
        <sz val="12"/>
        <rFont val="Times New Roman"/>
        <family val="1"/>
        <charset val="204"/>
      </rPr>
      <t xml:space="preserve">2 млн человек </t>
    </r>
    <r>
      <rPr>
        <sz val="12"/>
        <rFont val="Times New Roman"/>
        <family val="1"/>
        <charset val="204"/>
      </rPr>
      <t>(</t>
    </r>
    <r>
      <rPr>
        <b/>
        <sz val="12"/>
        <rFont val="Times New Roman"/>
        <family val="1"/>
        <charset val="204"/>
      </rPr>
      <t>дополнительно показаны в разрезе регионов</t>
    </r>
    <r>
      <rPr>
        <sz val="12"/>
        <rFont val="Times New Roman"/>
        <family val="1"/>
        <charset val="204"/>
      </rPr>
      <t xml:space="preserve">) </t>
    </r>
  </si>
  <si>
    <r>
      <t xml:space="preserve">Строительство систем питьевого водоснабжения сел в рамках стратегии развития систем питьевого водоснабжения и водоотведения населенных пунктов Кыргызской Республики </t>
    </r>
    <r>
      <rPr>
        <b/>
        <sz val="12"/>
        <rFont val="Times New Roman"/>
        <family val="1"/>
        <charset val="204"/>
      </rPr>
      <t>(107 сел)</t>
    </r>
  </si>
  <si>
    <r>
      <t xml:space="preserve">Строительство систем питьевого водоснабжения сел в рамках стратегии развития систем питьевого водоснабжения и водоотведения населенных пунктов Кыргызской Республики </t>
    </r>
    <r>
      <rPr>
        <b/>
        <sz val="12"/>
        <rFont val="Times New Roman"/>
        <family val="1"/>
        <charset val="204"/>
      </rPr>
      <t>(36 сел)</t>
    </r>
  </si>
  <si>
    <r>
      <t xml:space="preserve">Строительство систем питьевого водоснабжения сел в рамках стратегии развития систем питьевого водоснабжения и водоотведения населенных пунктов Кыргызской Республики </t>
    </r>
    <r>
      <rPr>
        <b/>
        <sz val="12"/>
        <color indexed="8"/>
        <rFont val="Times New Roman"/>
        <family val="1"/>
        <charset val="204"/>
      </rPr>
      <t>(121 сел)</t>
    </r>
  </si>
  <si>
    <r>
      <t xml:space="preserve">Строительство систем питьевого водоснабжения сел в рамках стратегии развития систем питьевого водоснабжения и водоотведения населенных пунктов Кыргызской Республики </t>
    </r>
    <r>
      <rPr>
        <b/>
        <sz val="12"/>
        <rFont val="Times New Roman"/>
        <family val="1"/>
        <charset val="204"/>
      </rPr>
      <t>(42 сел)</t>
    </r>
  </si>
  <si>
    <r>
      <t xml:space="preserve">Строительство систем питьевого водоснабжения сел в рамках стратегии развития систем питьевого водоснабжения и водоотведения населенных пунктов Кыргызской Республики </t>
    </r>
    <r>
      <rPr>
        <b/>
        <sz val="12"/>
        <rFont val="Times New Roman"/>
        <family val="1"/>
        <charset val="204"/>
      </rPr>
      <t>(41 села, ВБ, АБР, ЕБРР)</t>
    </r>
  </si>
  <si>
    <r>
      <t xml:space="preserve">Строительство систем питьевого водоснабжения сел в рамках стратегии развития систем питьевого водоснабжения и водоотведения населенных пунктов Кыргызской Республики </t>
    </r>
    <r>
      <rPr>
        <b/>
        <sz val="12"/>
        <rFont val="Times New Roman"/>
        <family val="1"/>
        <charset val="204"/>
      </rPr>
      <t>(134 села)</t>
    </r>
  </si>
  <si>
    <r>
      <t xml:space="preserve">Строительство систем питьевого водоснабжения сел в рамках стратегии развития систем питьевого водоснабжения и водоотведения населенных пунктов Кыргызской Республики </t>
    </r>
    <r>
      <rPr>
        <b/>
        <sz val="12"/>
        <color indexed="8"/>
        <rFont val="Times New Roman"/>
        <family val="1"/>
        <charset val="204"/>
      </rPr>
      <t>134 сел)</t>
    </r>
  </si>
  <si>
    <t>Приложение 1</t>
  </si>
  <si>
    <t>Инвестиционные проекты по регионам Кыргызской Республики c подтвержденными источниками финансирования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</si>
</sst>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9" x14ac:knownFonts="1">
    <font>
      <sz val="12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sz val="12"/>
      <color rgb="FF00B05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0"/>
      <name val="Times New Roman"/>
      <family val="1"/>
      <charset val="204"/>
    </font>
    <font>
      <strike/>
      <sz val="12"/>
      <color indexed="8"/>
      <name val="Times New Roman"/>
      <family val="1"/>
      <charset val="204"/>
    </font>
    <font>
      <sz val="12"/>
      <color theme="5" tint="-0.249977111117893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b/>
      <sz val="2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rgb="FF222222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186"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/>
    <xf numFmtId="0" fontId="5" fillId="0" borderId="1" xfId="0" applyFont="1" applyBorder="1" applyAlignment="1">
      <alignment vertical="center" wrapText="1"/>
    </xf>
    <xf numFmtId="0" fontId="1" fillId="0" borderId="0" xfId="0" applyFont="1"/>
    <xf numFmtId="0" fontId="6" fillId="0" borderId="0" xfId="0" applyFont="1" applyFill="1"/>
    <xf numFmtId="0" fontId="1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6" fillId="8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1" fillId="0" borderId="0" xfId="0" applyFont="1" applyFill="1"/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wrapText="1"/>
    </xf>
    <xf numFmtId="0" fontId="1" fillId="11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1" fillId="8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Fill="1" applyAlignment="1"/>
    <xf numFmtId="0" fontId="2" fillId="0" borderId="0" xfId="0" applyFont="1"/>
    <xf numFmtId="0" fontId="19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0" fillId="12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vertical="center" wrapText="1"/>
    </xf>
    <xf numFmtId="3" fontId="2" fillId="4" borderId="0" xfId="0" applyNumberFormat="1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3" fontId="2" fillId="0" borderId="0" xfId="0" applyNumberFormat="1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vertical="center" wrapText="1"/>
    </xf>
    <xf numFmtId="0" fontId="1" fillId="14" borderId="1" xfId="0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6" fillId="14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16" fillId="14" borderId="1" xfId="0" applyFont="1" applyFill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7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9" borderId="1" xfId="0" applyFont="1" applyFill="1" applyBorder="1" applyAlignment="1">
      <alignment vertical="center"/>
    </xf>
    <xf numFmtId="0" fontId="1" fillId="8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11" borderId="1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0" fillId="14" borderId="1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6" fillId="4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" fillId="14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6" fillId="6" borderId="0" xfId="0" applyFont="1" applyFill="1" applyAlignment="1">
      <alignment vertical="center"/>
    </xf>
    <xf numFmtId="0" fontId="8" fillId="0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1" fillId="10" borderId="1" xfId="0" applyFont="1" applyFill="1" applyBorder="1" applyAlignment="1">
      <alignment vertical="center"/>
    </xf>
    <xf numFmtId="0" fontId="6" fillId="10" borderId="1" xfId="0" applyFont="1" applyFill="1" applyBorder="1" applyAlignment="1">
      <alignment vertical="center"/>
    </xf>
    <xf numFmtId="0" fontId="1" fillId="1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9" borderId="1" xfId="0" applyFont="1" applyFill="1" applyBorder="1" applyAlignment="1">
      <alignment vertical="center"/>
    </xf>
    <xf numFmtId="0" fontId="1" fillId="13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/>
    </xf>
    <xf numFmtId="0" fontId="8" fillId="10" borderId="1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17" fillId="1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8" fillId="1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5" fillId="7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3" fillId="10" borderId="1" xfId="0" applyFont="1" applyFill="1" applyBorder="1" applyAlignment="1">
      <alignment vertical="center"/>
    </xf>
    <xf numFmtId="2" fontId="1" fillId="13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 wrapText="1"/>
    </xf>
    <xf numFmtId="0" fontId="6" fillId="11" borderId="1" xfId="0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0" fontId="10" fillId="12" borderId="1" xfId="0" applyFont="1" applyFill="1" applyBorder="1" applyAlignment="1">
      <alignment vertical="center"/>
    </xf>
    <xf numFmtId="0" fontId="25" fillId="0" borderId="1" xfId="0" applyFont="1" applyBorder="1" applyAlignment="1">
      <alignment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164" fontId="21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64" fontId="21" fillId="0" borderId="1" xfId="0" applyNumberFormat="1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164" fontId="21" fillId="0" borderId="1" xfId="0" applyNumberFormat="1" applyFont="1" applyBorder="1" applyAlignment="1">
      <alignment horizontal="center" vertical="center"/>
    </xf>
    <xf numFmtId="164" fontId="25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</cellXfs>
  <cellStyles count="5">
    <cellStyle name="Гиперссылка" xfId="1" builtinId="8" hidden="1"/>
    <cellStyle name="Гиперссылка" xfId="3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</cellStyles>
  <dxfs count="0"/>
  <tableStyles count="0" defaultTableStyle="TableStyleMedium9" defaultPivotStyle="PivotStyleMedium7"/>
  <colors>
    <mruColors>
      <color rgb="FFF030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61"/>
  <sheetViews>
    <sheetView view="pageBreakPreview" zoomScale="85" zoomScaleNormal="115" zoomScaleSheetLayoutView="85" zoomScalePageLayoutView="85" workbookViewId="0">
      <selection activeCell="K8" sqref="K8"/>
    </sheetView>
  </sheetViews>
  <sheetFormatPr defaultColWidth="11" defaultRowHeight="15.75" x14ac:dyDescent="0.25"/>
  <cols>
    <col min="1" max="1" width="55.625" style="33" customWidth="1"/>
    <col min="2" max="2" width="10.5" style="14" customWidth="1"/>
    <col min="3" max="3" width="8" style="14" customWidth="1"/>
    <col min="4" max="4" width="8.625" style="2" customWidth="1"/>
    <col min="5" max="5" width="7.125" style="2" customWidth="1"/>
    <col min="6" max="6" width="6.875" style="2" customWidth="1"/>
    <col min="7" max="7" width="7.5" style="2" customWidth="1"/>
    <col min="8" max="8" width="7.125" style="2" customWidth="1"/>
    <col min="9" max="9" width="8.625" style="2" customWidth="1"/>
    <col min="10" max="16384" width="11" style="1"/>
  </cols>
  <sheetData>
    <row r="1" spans="1:10" x14ac:dyDescent="0.25">
      <c r="H1" s="165" t="s">
        <v>245</v>
      </c>
      <c r="I1" s="165"/>
    </row>
    <row r="2" spans="1:10" ht="5.25" customHeight="1" x14ac:dyDescent="0.25"/>
    <row r="3" spans="1:10" ht="63" customHeight="1" x14ac:dyDescent="0.25">
      <c r="A3" s="170" t="s">
        <v>246</v>
      </c>
      <c r="B3" s="171"/>
      <c r="C3" s="171"/>
      <c r="D3" s="171"/>
      <c r="E3" s="171"/>
      <c r="F3" s="171"/>
      <c r="G3" s="171"/>
      <c r="H3" s="171"/>
      <c r="I3" s="172"/>
    </row>
    <row r="4" spans="1:10" s="34" customFormat="1" ht="66.75" customHeight="1" x14ac:dyDescent="0.25">
      <c r="A4" s="145"/>
      <c r="B4" s="169" t="s">
        <v>68</v>
      </c>
      <c r="C4" s="169"/>
      <c r="D4" s="169"/>
      <c r="E4" s="169" t="s">
        <v>153</v>
      </c>
      <c r="F4" s="169"/>
      <c r="G4" s="169"/>
      <c r="H4" s="169"/>
      <c r="I4" s="169"/>
    </row>
    <row r="5" spans="1:10" ht="23.25" customHeight="1" x14ac:dyDescent="0.25">
      <c r="A5" s="16" t="s">
        <v>29</v>
      </c>
      <c r="B5" s="173">
        <v>30</v>
      </c>
      <c r="C5" s="173"/>
      <c r="D5" s="173"/>
      <c r="E5" s="168">
        <f>B21+'Баткенская область'!B4+'Джалал-Абадская область'!B4+'Иссык-Кульская область'!B4+'Нарынская область'!B4+'Ошская область'!B4+'Таласская область'!B4+'Чуйская область'!B4+'Город Бишкек'!B4+'Город Ош'!B4</f>
        <v>643.42999999999995</v>
      </c>
      <c r="F5" s="168"/>
      <c r="G5" s="168"/>
      <c r="H5" s="168"/>
      <c r="I5" s="168"/>
    </row>
    <row r="6" spans="1:10" ht="19.5" customHeight="1" x14ac:dyDescent="0.25">
      <c r="A6" s="16" t="s">
        <v>2</v>
      </c>
      <c r="B6" s="167">
        <v>31</v>
      </c>
      <c r="C6" s="167"/>
      <c r="D6" s="167"/>
      <c r="E6" s="166">
        <f>B23+'Баткенская область'!B7+'Джалал-Абадская область'!B7+'Иссык-Кульская область'!B7+'Нарынская область'!B7+'Ошская область'!B7+'Таласская область'!B7+'Чуйская область'!B7</f>
        <v>259.08</v>
      </c>
      <c r="F6" s="166"/>
      <c r="G6" s="166"/>
      <c r="H6" s="166"/>
      <c r="I6" s="166"/>
    </row>
    <row r="7" spans="1:10" ht="19.5" customHeight="1" x14ac:dyDescent="0.25">
      <c r="A7" s="16" t="s">
        <v>9</v>
      </c>
      <c r="B7" s="167">
        <v>11</v>
      </c>
      <c r="C7" s="167"/>
      <c r="D7" s="167"/>
      <c r="E7" s="166">
        <f>B25+'Баткенская область'!B11+'Джалал-Абадская область'!B12+'Иссык-Кульская область'!B14+'Нарынская область'!B14+'Ошская область'!B14+'Город Бишкек'!B6</f>
        <v>1127.6399999999999</v>
      </c>
      <c r="F7" s="166"/>
      <c r="G7" s="166"/>
      <c r="H7" s="166"/>
      <c r="I7" s="166"/>
    </row>
    <row r="8" spans="1:10" ht="19.5" customHeight="1" x14ac:dyDescent="0.25">
      <c r="A8" s="4" t="s">
        <v>12</v>
      </c>
      <c r="B8" s="167">
        <v>27</v>
      </c>
      <c r="C8" s="167"/>
      <c r="D8" s="167"/>
      <c r="E8" s="166">
        <f>B28+'Джалал-Абадская область'!B16+'Иссык-Кульская область'!B12+'Ошская область'!B16+'Чуйская область'!B11+'Город Бишкек'!B9+'Город Ош'!B6</f>
        <v>2501.0609999999997</v>
      </c>
      <c r="F8" s="166"/>
      <c r="G8" s="166"/>
      <c r="H8" s="166"/>
      <c r="I8" s="166"/>
    </row>
    <row r="9" spans="1:10" ht="21" customHeight="1" x14ac:dyDescent="0.25">
      <c r="A9" s="16" t="s">
        <v>30</v>
      </c>
      <c r="B9" s="167">
        <v>16</v>
      </c>
      <c r="C9" s="167"/>
      <c r="D9" s="167"/>
      <c r="E9" s="166">
        <f>B30+'Баткенская область'!B13+'Ошская область'!B22+'Город Бишкек'!B12</f>
        <v>1458.62</v>
      </c>
      <c r="F9" s="166"/>
      <c r="G9" s="166"/>
      <c r="H9" s="166"/>
      <c r="I9" s="166"/>
    </row>
    <row r="10" spans="1:10" ht="21" customHeight="1" x14ac:dyDescent="0.25">
      <c r="A10" s="16" t="s">
        <v>69</v>
      </c>
      <c r="B10" s="167">
        <v>11</v>
      </c>
      <c r="C10" s="167"/>
      <c r="D10" s="167"/>
      <c r="E10" s="175">
        <f>'Джалал-Абадская область'!B20+'Иссык-Кульская область'!B16+'Нарынская область'!B16+'Ошская область'!B20+'Таласская область'!B12+'Чуйская область'!B25</f>
        <v>1247.2</v>
      </c>
      <c r="F10" s="175"/>
      <c r="G10" s="175"/>
      <c r="H10" s="175"/>
      <c r="I10" s="175"/>
    </row>
    <row r="11" spans="1:10" ht="21.75" customHeight="1" x14ac:dyDescent="0.25">
      <c r="A11" s="4" t="s">
        <v>26</v>
      </c>
      <c r="B11" s="167">
        <v>2</v>
      </c>
      <c r="C11" s="167"/>
      <c r="D11" s="167"/>
      <c r="E11" s="166">
        <f>B37+'Иссык-Кульская область'!B18</f>
        <v>46.41</v>
      </c>
      <c r="F11" s="166"/>
      <c r="G11" s="166"/>
      <c r="H11" s="166"/>
      <c r="I11" s="166"/>
    </row>
    <row r="12" spans="1:10" ht="20.25" customHeight="1" x14ac:dyDescent="0.25">
      <c r="A12" s="16" t="s">
        <v>71</v>
      </c>
      <c r="B12" s="167">
        <v>40</v>
      </c>
      <c r="C12" s="167"/>
      <c r="D12" s="167"/>
      <c r="E12" s="166">
        <f>'Баткенская область'!B17+'Джалал-Абадская область'!B26+'Иссык-Кульская область'!B23+'Нарынская область'!B18+'Ошская область'!B24+'Таласская область'!B15+'Чуйская область'!B27+'Город Бишкек'!B19+'Город Ош'!B11</f>
        <v>66.926000000000002</v>
      </c>
      <c r="F12" s="166"/>
      <c r="G12" s="166"/>
      <c r="H12" s="166"/>
      <c r="I12" s="166"/>
    </row>
    <row r="13" spans="1:10" ht="20.25" customHeight="1" x14ac:dyDescent="0.25">
      <c r="A13" s="16" t="s">
        <v>126</v>
      </c>
      <c r="B13" s="167">
        <v>21</v>
      </c>
      <c r="C13" s="167"/>
      <c r="D13" s="167"/>
      <c r="E13" s="166">
        <f>B39+'Иссык-Кульская область'!B20+'Чуйская область'!B33</f>
        <v>147.95000000000002</v>
      </c>
      <c r="F13" s="166"/>
      <c r="G13" s="166"/>
      <c r="H13" s="166"/>
      <c r="I13" s="166"/>
    </row>
    <row r="14" spans="1:10" ht="21" customHeight="1" x14ac:dyDescent="0.25">
      <c r="A14" s="16" t="s">
        <v>72</v>
      </c>
      <c r="B14" s="167">
        <v>16</v>
      </c>
      <c r="C14" s="167"/>
      <c r="D14" s="167"/>
      <c r="E14" s="166">
        <f>'Джалал-Абадская область'!B28+'Таласская область'!B19+'Чуйская область'!B36</f>
        <v>47.417999999999999</v>
      </c>
      <c r="F14" s="166"/>
      <c r="G14" s="166"/>
      <c r="H14" s="166"/>
      <c r="I14" s="166"/>
    </row>
    <row r="15" spans="1:10" ht="20.25" customHeight="1" x14ac:dyDescent="0.25">
      <c r="A15" s="16" t="s">
        <v>43</v>
      </c>
      <c r="B15" s="167">
        <v>5</v>
      </c>
      <c r="C15" s="167"/>
      <c r="D15" s="167"/>
      <c r="E15" s="166">
        <f>B43+'Иссык-Кульская область'!B26</f>
        <v>86.832000000000008</v>
      </c>
      <c r="F15" s="166"/>
      <c r="G15" s="166"/>
      <c r="H15" s="166"/>
      <c r="I15" s="166"/>
    </row>
    <row r="16" spans="1:10" ht="20.25" customHeight="1" x14ac:dyDescent="0.25">
      <c r="A16" s="16" t="s">
        <v>66</v>
      </c>
      <c r="B16" s="167">
        <v>16</v>
      </c>
      <c r="C16" s="167"/>
      <c r="D16" s="167"/>
      <c r="E16" s="166">
        <f>B47+'Джалал-Абадская область'!B31+'Город Бишкек'!B21</f>
        <v>311.77</v>
      </c>
      <c r="F16" s="166"/>
      <c r="G16" s="166"/>
      <c r="H16" s="166"/>
      <c r="I16" s="166"/>
      <c r="J16" s="5"/>
    </row>
    <row r="17" spans="1:42" s="44" customFormat="1" ht="30.75" customHeight="1" x14ac:dyDescent="0.25">
      <c r="A17" s="141" t="s">
        <v>106</v>
      </c>
      <c r="B17" s="169">
        <f>SUM(B5:D16)</f>
        <v>226</v>
      </c>
      <c r="C17" s="169"/>
      <c r="D17" s="169"/>
      <c r="E17" s="176">
        <f>B57+'Баткенская область'!B19+'Джалал-Абадская область'!B33+'Иссык-Кульская область'!B28+'Нарынская область'!B22+'Ошская область'!B28+'Таласская область'!B23+'Чуйская область'!B39+'Город Бишкек'!B28+'Город Ош'!B13</f>
        <v>7944.3370000000004</v>
      </c>
      <c r="F17" s="176"/>
      <c r="G17" s="176"/>
      <c r="H17" s="176"/>
      <c r="I17" s="176"/>
      <c r="J17" s="69"/>
      <c r="K17" s="69"/>
    </row>
    <row r="18" spans="1:42" ht="30" customHeight="1" x14ac:dyDescent="0.25">
      <c r="A18" s="181"/>
      <c r="B18" s="179" t="s">
        <v>107</v>
      </c>
      <c r="C18" s="179" t="s">
        <v>31</v>
      </c>
      <c r="D18" s="180">
        <v>2018</v>
      </c>
      <c r="E18" s="180">
        <v>2019</v>
      </c>
      <c r="F18" s="180">
        <v>2020</v>
      </c>
      <c r="G18" s="180">
        <v>2021</v>
      </c>
      <c r="H18" s="180">
        <v>2022</v>
      </c>
      <c r="I18" s="180">
        <v>2023</v>
      </c>
    </row>
    <row r="19" spans="1:42" ht="20.25" customHeight="1" x14ac:dyDescent="0.25">
      <c r="A19" s="181"/>
      <c r="B19" s="179"/>
      <c r="C19" s="179"/>
      <c r="D19" s="180"/>
      <c r="E19" s="180"/>
      <c r="F19" s="180"/>
      <c r="G19" s="180"/>
      <c r="H19" s="180"/>
      <c r="I19" s="180"/>
    </row>
    <row r="20" spans="1:42" ht="50.25" customHeight="1" x14ac:dyDescent="0.25">
      <c r="A20" s="178" t="s">
        <v>56</v>
      </c>
      <c r="B20" s="178"/>
      <c r="C20" s="178"/>
      <c r="D20" s="178"/>
      <c r="E20" s="178"/>
      <c r="F20" s="178"/>
      <c r="G20" s="178"/>
      <c r="H20" s="178"/>
      <c r="I20" s="178"/>
    </row>
    <row r="21" spans="1:42" s="46" customFormat="1" ht="18.75" customHeight="1" x14ac:dyDescent="0.25">
      <c r="A21" s="16" t="s">
        <v>29</v>
      </c>
      <c r="B21" s="152">
        <f>SUM(B22:B22)</f>
        <v>396.9</v>
      </c>
      <c r="C21" s="71"/>
      <c r="D21" s="71"/>
      <c r="E21" s="31"/>
      <c r="F21" s="82"/>
      <c r="G21" s="82"/>
      <c r="H21" s="82"/>
      <c r="I21" s="82"/>
    </row>
    <row r="22" spans="1:42" ht="47.25" x14ac:dyDescent="0.25">
      <c r="A22" s="32" t="s">
        <v>237</v>
      </c>
      <c r="B22" s="146">
        <v>396.9</v>
      </c>
      <c r="C22" s="18" t="s">
        <v>45</v>
      </c>
      <c r="D22" s="83"/>
      <c r="E22" s="73"/>
      <c r="F22" s="83"/>
      <c r="G22" s="83"/>
      <c r="H22" s="83"/>
      <c r="I22" s="83"/>
    </row>
    <row r="23" spans="1:42" s="46" customFormat="1" x14ac:dyDescent="0.25">
      <c r="A23" s="16" t="s">
        <v>2</v>
      </c>
      <c r="B23" s="152">
        <f>B24</f>
        <v>38</v>
      </c>
      <c r="C23" s="68"/>
      <c r="D23" s="47"/>
      <c r="E23" s="48"/>
      <c r="F23" s="84"/>
      <c r="G23" s="84"/>
      <c r="H23" s="84"/>
      <c r="I23" s="84"/>
    </row>
    <row r="24" spans="1:42" ht="47.25" x14ac:dyDescent="0.25">
      <c r="A24" s="37" t="s">
        <v>166</v>
      </c>
      <c r="B24" s="149">
        <v>38</v>
      </c>
      <c r="C24" s="15" t="s">
        <v>32</v>
      </c>
      <c r="D24" s="85"/>
      <c r="E24" s="85"/>
      <c r="F24" s="85"/>
      <c r="G24" s="85"/>
      <c r="H24" s="85"/>
      <c r="I24" s="86"/>
      <c r="J24" s="6"/>
      <c r="K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</row>
    <row r="25" spans="1:42" s="46" customFormat="1" x14ac:dyDescent="0.25">
      <c r="A25" s="28" t="s">
        <v>9</v>
      </c>
      <c r="B25" s="152">
        <f>SUM(B26:B27)</f>
        <v>258</v>
      </c>
      <c r="C25" s="70"/>
      <c r="D25" s="77"/>
      <c r="E25" s="31"/>
      <c r="F25" s="31"/>
      <c r="G25" s="31"/>
      <c r="H25" s="31"/>
      <c r="I25" s="31"/>
    </row>
    <row r="26" spans="1:42" s="3" customFormat="1" ht="31.5" x14ac:dyDescent="0.25">
      <c r="A26" s="7" t="s">
        <v>54</v>
      </c>
      <c r="B26" s="145">
        <v>233</v>
      </c>
      <c r="C26" s="15" t="s">
        <v>19</v>
      </c>
      <c r="D26" s="87"/>
      <c r="E26" s="87"/>
      <c r="F26" s="87"/>
      <c r="G26" s="87"/>
      <c r="H26" s="87"/>
      <c r="I26" s="88"/>
    </row>
    <row r="27" spans="1:42" ht="31.5" x14ac:dyDescent="0.25">
      <c r="A27" s="21" t="s">
        <v>42</v>
      </c>
      <c r="B27" s="149">
        <v>25</v>
      </c>
      <c r="C27" s="17" t="s">
        <v>16</v>
      </c>
      <c r="D27" s="87"/>
      <c r="E27" s="87"/>
      <c r="F27" s="89"/>
      <c r="G27" s="89"/>
      <c r="H27" s="89"/>
      <c r="I27" s="89"/>
    </row>
    <row r="28" spans="1:42" s="46" customFormat="1" x14ac:dyDescent="0.25">
      <c r="A28" s="28" t="s">
        <v>12</v>
      </c>
      <c r="B28" s="152">
        <f>SUM(B29:B29)</f>
        <v>432.6</v>
      </c>
      <c r="C28" s="77"/>
      <c r="D28" s="77"/>
      <c r="E28" s="31"/>
      <c r="F28" s="31"/>
      <c r="G28" s="31"/>
      <c r="H28" s="31"/>
      <c r="I28" s="31"/>
    </row>
    <row r="29" spans="1:42" ht="31.5" x14ac:dyDescent="0.25">
      <c r="A29" s="21" t="s">
        <v>53</v>
      </c>
      <c r="B29" s="149">
        <v>432.6</v>
      </c>
      <c r="C29" s="17" t="s">
        <v>13</v>
      </c>
      <c r="D29" s="90"/>
      <c r="E29" s="90"/>
      <c r="F29" s="90"/>
      <c r="G29" s="90"/>
      <c r="H29" s="90"/>
      <c r="I29" s="90"/>
    </row>
    <row r="30" spans="1:42" s="46" customFormat="1" x14ac:dyDescent="0.25">
      <c r="A30" s="28" t="s">
        <v>30</v>
      </c>
      <c r="B30" s="152">
        <f>SUM(B31:B36)</f>
        <v>1038.33</v>
      </c>
      <c r="C30" s="77"/>
      <c r="D30" s="77"/>
      <c r="E30" s="31"/>
      <c r="F30" s="31"/>
      <c r="G30" s="31"/>
      <c r="H30" s="31"/>
      <c r="I30" s="31"/>
    </row>
    <row r="31" spans="1:42" s="6" customFormat="1" ht="84.75" customHeight="1" x14ac:dyDescent="0.25">
      <c r="A31" s="7" t="s">
        <v>130</v>
      </c>
      <c r="B31" s="153">
        <v>400</v>
      </c>
      <c r="C31" s="11" t="s">
        <v>10</v>
      </c>
      <c r="D31" s="91"/>
      <c r="E31" s="91"/>
      <c r="F31" s="91"/>
      <c r="G31" s="91"/>
      <c r="H31" s="88"/>
      <c r="I31" s="88"/>
    </row>
    <row r="32" spans="1:42" ht="51" customHeight="1" x14ac:dyDescent="0.25">
      <c r="A32" s="7" t="s">
        <v>236</v>
      </c>
      <c r="B32" s="145">
        <v>298.8</v>
      </c>
      <c r="C32" s="10" t="s">
        <v>33</v>
      </c>
      <c r="D32" s="91"/>
      <c r="E32" s="91"/>
      <c r="F32" s="91"/>
      <c r="G32" s="91"/>
      <c r="H32" s="88"/>
      <c r="I32" s="88"/>
    </row>
    <row r="33" spans="1:63" ht="51" customHeight="1" x14ac:dyDescent="0.25">
      <c r="A33" s="7" t="s">
        <v>131</v>
      </c>
      <c r="B33" s="145">
        <v>112.93</v>
      </c>
      <c r="C33" s="10" t="s">
        <v>19</v>
      </c>
      <c r="D33" s="91"/>
      <c r="E33" s="91"/>
      <c r="F33" s="91"/>
      <c r="G33" s="91"/>
      <c r="H33" s="91"/>
      <c r="I33" s="88"/>
    </row>
    <row r="34" spans="1:63" ht="41.25" customHeight="1" x14ac:dyDescent="0.25">
      <c r="A34" s="7" t="s">
        <v>75</v>
      </c>
      <c r="B34" s="145">
        <v>33.799999999999997</v>
      </c>
      <c r="C34" s="15" t="s">
        <v>164</v>
      </c>
      <c r="D34" s="91"/>
      <c r="E34" s="91"/>
      <c r="F34" s="91"/>
      <c r="G34" s="91"/>
      <c r="H34" s="91"/>
      <c r="I34" s="91"/>
    </row>
    <row r="35" spans="1:63" ht="51.75" customHeight="1" x14ac:dyDescent="0.25">
      <c r="A35" s="7" t="s">
        <v>132</v>
      </c>
      <c r="B35" s="145">
        <v>120.8</v>
      </c>
      <c r="C35" s="10" t="s">
        <v>34</v>
      </c>
      <c r="D35" s="91"/>
      <c r="E35" s="91"/>
      <c r="F35" s="91"/>
      <c r="G35" s="91"/>
      <c r="H35" s="88"/>
      <c r="I35" s="88"/>
    </row>
    <row r="36" spans="1:63" ht="36" customHeight="1" x14ac:dyDescent="0.25">
      <c r="A36" s="7" t="s">
        <v>133</v>
      </c>
      <c r="B36" s="145">
        <v>72</v>
      </c>
      <c r="C36" s="10" t="s">
        <v>19</v>
      </c>
      <c r="D36" s="91"/>
      <c r="E36" s="91"/>
      <c r="F36" s="91"/>
      <c r="G36" s="91"/>
      <c r="H36" s="91"/>
      <c r="I36" s="88"/>
    </row>
    <row r="37" spans="1:63" s="46" customFormat="1" ht="20.25" customHeight="1" x14ac:dyDescent="0.25">
      <c r="A37" s="28" t="s">
        <v>26</v>
      </c>
      <c r="B37" s="152">
        <f>B38</f>
        <v>16.11</v>
      </c>
      <c r="C37" s="77"/>
      <c r="D37" s="77"/>
      <c r="E37" s="31"/>
      <c r="F37" s="31"/>
      <c r="G37" s="31"/>
      <c r="H37" s="31"/>
      <c r="I37" s="31"/>
    </row>
    <row r="38" spans="1:63" ht="53.25" customHeight="1" x14ac:dyDescent="0.25">
      <c r="A38" s="7" t="s">
        <v>167</v>
      </c>
      <c r="B38" s="145">
        <v>16.11</v>
      </c>
      <c r="C38" s="10" t="s">
        <v>27</v>
      </c>
      <c r="D38" s="93"/>
      <c r="E38" s="93"/>
      <c r="F38" s="93"/>
      <c r="G38" s="93"/>
      <c r="H38" s="89"/>
      <c r="I38" s="89"/>
    </row>
    <row r="39" spans="1:63" s="46" customFormat="1" ht="21" customHeight="1" x14ac:dyDescent="0.25">
      <c r="A39" s="28" t="s">
        <v>126</v>
      </c>
      <c r="B39" s="152">
        <f>SUM(B40:B42)</f>
        <v>109.9</v>
      </c>
      <c r="C39" s="77"/>
      <c r="D39" s="77"/>
      <c r="E39" s="84"/>
      <c r="F39" s="84"/>
      <c r="G39" s="84"/>
      <c r="H39" s="31"/>
      <c r="I39" s="31"/>
    </row>
    <row r="40" spans="1:63" s="46" customFormat="1" ht="69" customHeight="1" x14ac:dyDescent="0.25">
      <c r="A40" s="7" t="s">
        <v>138</v>
      </c>
      <c r="B40" s="154">
        <v>55.4</v>
      </c>
      <c r="C40" s="15" t="s">
        <v>14</v>
      </c>
      <c r="D40" s="77"/>
      <c r="E40" s="94"/>
      <c r="F40" s="94"/>
      <c r="G40" s="94"/>
      <c r="H40" s="31"/>
      <c r="I40" s="31"/>
    </row>
    <row r="41" spans="1:63" ht="36" customHeight="1" x14ac:dyDescent="0.25">
      <c r="A41" s="7" t="s">
        <v>127</v>
      </c>
      <c r="B41" s="145">
        <v>39.5</v>
      </c>
      <c r="C41" s="15" t="s">
        <v>16</v>
      </c>
      <c r="D41" s="94"/>
      <c r="E41" s="94"/>
      <c r="F41" s="88"/>
      <c r="G41" s="88"/>
      <c r="H41" s="89"/>
      <c r="I41" s="89"/>
    </row>
    <row r="42" spans="1:63" ht="36" customHeight="1" x14ac:dyDescent="0.25">
      <c r="A42" s="7" t="s">
        <v>62</v>
      </c>
      <c r="B42" s="145">
        <v>15</v>
      </c>
      <c r="C42" s="15" t="s">
        <v>61</v>
      </c>
      <c r="D42" s="94"/>
      <c r="E42" s="94"/>
      <c r="F42" s="88"/>
      <c r="G42" s="88"/>
      <c r="H42" s="89"/>
      <c r="I42" s="89"/>
    </row>
    <row r="43" spans="1:63" s="46" customFormat="1" x14ac:dyDescent="0.25">
      <c r="A43" s="28" t="s">
        <v>43</v>
      </c>
      <c r="B43" s="152">
        <f>SUM(B44:B46)</f>
        <v>85.9</v>
      </c>
      <c r="C43" s="77"/>
      <c r="D43" s="77"/>
      <c r="E43" s="16"/>
      <c r="F43" s="16"/>
      <c r="G43" s="16"/>
      <c r="H43" s="16"/>
      <c r="I43" s="16"/>
    </row>
    <row r="44" spans="1:63" s="5" customFormat="1" ht="30" customHeight="1" x14ac:dyDescent="0.25">
      <c r="A44" s="163" t="s">
        <v>168</v>
      </c>
      <c r="B44" s="155">
        <v>50</v>
      </c>
      <c r="C44" s="15" t="s">
        <v>13</v>
      </c>
      <c r="D44" s="42"/>
      <c r="E44" s="42"/>
      <c r="F44" s="42"/>
      <c r="G44" s="42"/>
      <c r="H44" s="42"/>
      <c r="I44" s="42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</row>
    <row r="45" spans="1:63" ht="31.5" x14ac:dyDescent="0.25">
      <c r="A45" s="21" t="s">
        <v>63</v>
      </c>
      <c r="B45" s="156">
        <v>35</v>
      </c>
      <c r="C45" s="18" t="s">
        <v>23</v>
      </c>
      <c r="D45" s="22"/>
      <c r="E45" s="22"/>
      <c r="F45" s="23"/>
      <c r="G45" s="23"/>
      <c r="H45" s="23"/>
      <c r="I45" s="79"/>
    </row>
    <row r="46" spans="1:63" s="25" customFormat="1" ht="47.25" x14ac:dyDescent="0.25">
      <c r="A46" s="21" t="s">
        <v>92</v>
      </c>
      <c r="B46" s="146">
        <v>0.9</v>
      </c>
      <c r="C46" s="18" t="s">
        <v>23</v>
      </c>
      <c r="D46" s="95"/>
      <c r="E46" s="95"/>
      <c r="F46" s="96"/>
      <c r="G46" s="96"/>
      <c r="H46" s="96"/>
      <c r="I46" s="96"/>
    </row>
    <row r="47" spans="1:63" s="46" customFormat="1" x14ac:dyDescent="0.25">
      <c r="A47" s="28" t="s">
        <v>119</v>
      </c>
      <c r="B47" s="152">
        <f>SUM(B48:B56)</f>
        <v>228.17</v>
      </c>
      <c r="C47" s="77"/>
      <c r="D47" s="77"/>
      <c r="E47" s="16"/>
      <c r="F47" s="16"/>
      <c r="G47" s="16"/>
      <c r="H47" s="16"/>
      <c r="I47" s="16"/>
    </row>
    <row r="48" spans="1:63" s="25" customFormat="1" ht="57.75" customHeight="1" x14ac:dyDescent="0.25">
      <c r="A48" s="32" t="s">
        <v>165</v>
      </c>
      <c r="B48" s="146">
        <v>0.87</v>
      </c>
      <c r="C48" s="18" t="s">
        <v>25</v>
      </c>
      <c r="D48" s="7"/>
      <c r="E48" s="35"/>
      <c r="F48" s="35"/>
      <c r="G48" s="7"/>
      <c r="H48" s="7"/>
      <c r="I48" s="7"/>
    </row>
    <row r="49" spans="1:9" s="45" customFormat="1" ht="55.5" customHeight="1" x14ac:dyDescent="0.25">
      <c r="A49" s="29" t="s">
        <v>143</v>
      </c>
      <c r="B49" s="146">
        <v>36.700000000000003</v>
      </c>
      <c r="C49" s="18" t="s">
        <v>17</v>
      </c>
      <c r="D49" s="7"/>
      <c r="E49" s="35"/>
      <c r="F49" s="35"/>
      <c r="G49" s="35"/>
      <c r="H49" s="35"/>
      <c r="I49" s="7"/>
    </row>
    <row r="50" spans="1:9" s="25" customFormat="1" ht="57" customHeight="1" x14ac:dyDescent="0.25">
      <c r="A50" s="37" t="s">
        <v>169</v>
      </c>
      <c r="B50" s="150">
        <v>30</v>
      </c>
      <c r="C50" s="11" t="s">
        <v>13</v>
      </c>
      <c r="D50" s="97"/>
      <c r="E50" s="97"/>
      <c r="F50" s="97"/>
      <c r="G50" s="97"/>
      <c r="H50" s="97"/>
      <c r="I50" s="97"/>
    </row>
    <row r="51" spans="1:9" s="25" customFormat="1" ht="39.75" customHeight="1" x14ac:dyDescent="0.25">
      <c r="A51" s="7" t="s">
        <v>170</v>
      </c>
      <c r="B51" s="150">
        <v>25.8</v>
      </c>
      <c r="C51" s="11" t="s">
        <v>96</v>
      </c>
      <c r="D51" s="97"/>
      <c r="E51" s="96"/>
      <c r="F51" s="96"/>
      <c r="G51" s="96"/>
      <c r="H51" s="96"/>
      <c r="I51" s="96"/>
    </row>
    <row r="52" spans="1:9" s="25" customFormat="1" ht="68.25" customHeight="1" x14ac:dyDescent="0.25">
      <c r="A52" s="37" t="s">
        <v>171</v>
      </c>
      <c r="B52" s="146">
        <v>20.399999999999999</v>
      </c>
      <c r="C52" s="11" t="s">
        <v>18</v>
      </c>
      <c r="D52" s="96"/>
      <c r="E52" s="96"/>
      <c r="F52" s="97"/>
      <c r="G52" s="97"/>
      <c r="H52" s="97"/>
      <c r="I52" s="96"/>
    </row>
    <row r="53" spans="1:9" s="25" customFormat="1" ht="146.25" customHeight="1" x14ac:dyDescent="0.25">
      <c r="A53" s="32" t="s">
        <v>228</v>
      </c>
      <c r="B53" s="150">
        <v>42.3</v>
      </c>
      <c r="C53" s="11" t="s">
        <v>16</v>
      </c>
      <c r="D53" s="97"/>
      <c r="E53" s="97"/>
      <c r="F53" s="96"/>
      <c r="G53" s="96"/>
      <c r="H53" s="96"/>
      <c r="I53" s="96"/>
    </row>
    <row r="54" spans="1:9" s="25" customFormat="1" ht="96" customHeight="1" x14ac:dyDescent="0.25">
      <c r="A54" s="32" t="s">
        <v>229</v>
      </c>
      <c r="B54" s="150">
        <v>22</v>
      </c>
      <c r="C54" s="11" t="s">
        <v>33</v>
      </c>
      <c r="D54" s="97"/>
      <c r="E54" s="97"/>
      <c r="F54" s="97"/>
      <c r="G54" s="97"/>
      <c r="H54" s="96"/>
      <c r="I54" s="96"/>
    </row>
    <row r="55" spans="1:9" s="25" customFormat="1" ht="120.75" customHeight="1" x14ac:dyDescent="0.25">
      <c r="A55" s="37" t="s">
        <v>173</v>
      </c>
      <c r="B55" s="150">
        <v>33.6</v>
      </c>
      <c r="C55" s="11" t="s">
        <v>50</v>
      </c>
      <c r="D55" s="97"/>
      <c r="E55" s="97"/>
      <c r="F55" s="97"/>
      <c r="G55" s="97"/>
      <c r="H55" s="97"/>
      <c r="I55" s="97"/>
    </row>
    <row r="56" spans="1:9" s="25" customFormat="1" ht="69.75" customHeight="1" x14ac:dyDescent="0.25">
      <c r="A56" s="41" t="s">
        <v>172</v>
      </c>
      <c r="B56" s="150">
        <v>16.5</v>
      </c>
      <c r="C56" s="11" t="s">
        <v>104</v>
      </c>
      <c r="D56" s="97"/>
      <c r="E56" s="96"/>
      <c r="F56" s="96"/>
      <c r="G56" s="96"/>
      <c r="H56" s="96"/>
      <c r="I56" s="7"/>
    </row>
    <row r="57" spans="1:9" ht="41.25" customHeight="1" x14ac:dyDescent="0.25">
      <c r="A57" s="24" t="s">
        <v>103</v>
      </c>
      <c r="B57" s="142">
        <f>B47+B43+B39+B30+B28+B25+B23+B21+B37</f>
        <v>2603.9100000000003</v>
      </c>
      <c r="C57" s="177" t="s">
        <v>52</v>
      </c>
      <c r="D57" s="177"/>
      <c r="E57" s="92"/>
      <c r="F57" s="92"/>
      <c r="G57" s="92"/>
      <c r="H57" s="89"/>
      <c r="I57" s="89"/>
    </row>
    <row r="58" spans="1:9" ht="15.75" customHeight="1" x14ac:dyDescent="0.25">
      <c r="A58" s="61"/>
      <c r="B58" s="62"/>
      <c r="C58" s="63"/>
      <c r="D58" s="63"/>
      <c r="E58" s="104"/>
      <c r="F58" s="104"/>
      <c r="G58" s="104"/>
      <c r="H58" s="105"/>
      <c r="I58" s="105"/>
    </row>
    <row r="59" spans="1:9" x14ac:dyDescent="0.25">
      <c r="A59" s="174" t="s">
        <v>60</v>
      </c>
      <c r="B59" s="174"/>
      <c r="C59" s="174"/>
      <c r="D59" s="174"/>
      <c r="E59" s="174"/>
      <c r="F59" s="174"/>
      <c r="G59" s="174"/>
      <c r="H59" s="174"/>
      <c r="I59" s="174"/>
    </row>
    <row r="60" spans="1:9" x14ac:dyDescent="0.25">
      <c r="A60" s="174" t="s">
        <v>73</v>
      </c>
      <c r="B60" s="174"/>
      <c r="C60" s="174"/>
      <c r="D60" s="174"/>
      <c r="E60" s="174"/>
      <c r="F60" s="174"/>
      <c r="G60" s="174"/>
      <c r="H60" s="174"/>
      <c r="I60" s="174"/>
    </row>
    <row r="61" spans="1:9" ht="42" customHeight="1" x14ac:dyDescent="0.25"/>
  </sheetData>
  <dataConsolidate>
    <dataRefs count="4">
      <dataRef ref="B4" sheet="Баткенская область"/>
      <dataRef ref="B4" sheet="Джалал-Абадская область"/>
      <dataRef ref="L7" sheet="Иссык-Кульская область"/>
      <dataRef ref="A3" sheet="Проекты странового значения"/>
    </dataRefs>
  </dataConsolidate>
  <mergeCells count="43">
    <mergeCell ref="A60:I60"/>
    <mergeCell ref="B17:D17"/>
    <mergeCell ref="E17:I17"/>
    <mergeCell ref="C57:D57"/>
    <mergeCell ref="E15:I15"/>
    <mergeCell ref="E16:I16"/>
    <mergeCell ref="A20:I20"/>
    <mergeCell ref="C18:C19"/>
    <mergeCell ref="B18:B19"/>
    <mergeCell ref="D18:D19"/>
    <mergeCell ref="E18:E19"/>
    <mergeCell ref="F18:F19"/>
    <mergeCell ref="G18:G19"/>
    <mergeCell ref="H18:H19"/>
    <mergeCell ref="I18:I19"/>
    <mergeCell ref="A18:A19"/>
    <mergeCell ref="A59:I59"/>
    <mergeCell ref="E8:I8"/>
    <mergeCell ref="E9:I9"/>
    <mergeCell ref="E10:I10"/>
    <mergeCell ref="E11:I11"/>
    <mergeCell ref="E13:I13"/>
    <mergeCell ref="E12:I12"/>
    <mergeCell ref="B16:D16"/>
    <mergeCell ref="B9:D9"/>
    <mergeCell ref="B10:D10"/>
    <mergeCell ref="B11:D11"/>
    <mergeCell ref="B13:D13"/>
    <mergeCell ref="B15:D15"/>
    <mergeCell ref="B12:D12"/>
    <mergeCell ref="B14:D14"/>
    <mergeCell ref="H1:I1"/>
    <mergeCell ref="E14:I14"/>
    <mergeCell ref="B6:D6"/>
    <mergeCell ref="B7:D7"/>
    <mergeCell ref="B8:D8"/>
    <mergeCell ref="E5:I5"/>
    <mergeCell ref="E4:I4"/>
    <mergeCell ref="B4:D4"/>
    <mergeCell ref="A3:I3"/>
    <mergeCell ref="E6:I6"/>
    <mergeCell ref="E7:I7"/>
    <mergeCell ref="B5:D5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5"/>
  <sheetViews>
    <sheetView tabSelected="1" view="pageBreakPreview" zoomScaleSheetLayoutView="100" workbookViewId="0">
      <selection activeCell="B8" sqref="B8"/>
    </sheetView>
  </sheetViews>
  <sheetFormatPr defaultColWidth="11" defaultRowHeight="15.75" x14ac:dyDescent="0.25"/>
  <cols>
    <col min="1" max="1" width="54.375" style="2" customWidth="1"/>
    <col min="2" max="2" width="10" style="14" customWidth="1"/>
    <col min="3" max="3" width="8" style="14" customWidth="1"/>
    <col min="4" max="4" width="8.625" style="2" customWidth="1"/>
    <col min="5" max="5" width="7.125" style="2" customWidth="1"/>
    <col min="6" max="6" width="6.875" style="2" customWidth="1"/>
    <col min="7" max="7" width="7.5" style="2" customWidth="1"/>
    <col min="8" max="8" width="7.125" style="2" customWidth="1"/>
    <col min="9" max="9" width="8.625" style="2" customWidth="1"/>
    <col min="10" max="37" width="11" style="101"/>
    <col min="38" max="16384" width="11" style="2"/>
  </cols>
  <sheetData>
    <row r="1" spans="1:67" ht="33.75" customHeight="1" x14ac:dyDescent="0.25">
      <c r="A1" s="183"/>
      <c r="B1" s="179" t="s">
        <v>107</v>
      </c>
      <c r="C1" s="179" t="s">
        <v>31</v>
      </c>
      <c r="D1" s="180">
        <v>2018</v>
      </c>
      <c r="E1" s="180">
        <v>2019</v>
      </c>
      <c r="F1" s="180">
        <v>2020</v>
      </c>
      <c r="G1" s="180">
        <v>2021</v>
      </c>
      <c r="H1" s="180">
        <v>2022</v>
      </c>
      <c r="I1" s="180">
        <v>2023</v>
      </c>
    </row>
    <row r="2" spans="1:67" ht="51" customHeight="1" x14ac:dyDescent="0.25">
      <c r="A2" s="183"/>
      <c r="B2" s="179"/>
      <c r="C2" s="179"/>
      <c r="D2" s="180"/>
      <c r="E2" s="180"/>
      <c r="F2" s="180"/>
      <c r="G2" s="180"/>
      <c r="H2" s="180"/>
      <c r="I2" s="180"/>
    </row>
    <row r="3" spans="1:67" ht="24" customHeight="1" x14ac:dyDescent="0.25">
      <c r="A3" s="178" t="s">
        <v>51</v>
      </c>
      <c r="B3" s="178"/>
      <c r="C3" s="178"/>
      <c r="D3" s="178"/>
      <c r="E3" s="178"/>
      <c r="F3" s="178"/>
      <c r="G3" s="178"/>
      <c r="H3" s="178"/>
      <c r="I3" s="178"/>
    </row>
    <row r="4" spans="1:67" ht="25.5" customHeight="1" x14ac:dyDescent="0.25">
      <c r="A4" s="75" t="s">
        <v>29</v>
      </c>
      <c r="B4" s="144">
        <f>B5</f>
        <v>12.45</v>
      </c>
      <c r="C4" s="80"/>
      <c r="D4" s="80"/>
      <c r="E4" s="80"/>
      <c r="F4" s="80"/>
      <c r="G4" s="80"/>
      <c r="H4" s="80"/>
      <c r="I4" s="80"/>
    </row>
    <row r="5" spans="1:67" ht="31.5" x14ac:dyDescent="0.25">
      <c r="A5" s="21" t="s">
        <v>118</v>
      </c>
      <c r="B5" s="146">
        <v>12.45</v>
      </c>
      <c r="C5" s="15" t="s">
        <v>24</v>
      </c>
      <c r="D5" s="83"/>
      <c r="E5" s="83"/>
      <c r="F5" s="83"/>
      <c r="G5" s="88"/>
      <c r="H5" s="88"/>
      <c r="I5" s="88"/>
    </row>
    <row r="6" spans="1:67" x14ac:dyDescent="0.25">
      <c r="A6" s="27" t="s">
        <v>12</v>
      </c>
      <c r="B6" s="161">
        <f>B7+B8+B9+B10</f>
        <v>24.6</v>
      </c>
      <c r="C6" s="13"/>
      <c r="D6" s="88"/>
      <c r="E6" s="88"/>
      <c r="F6" s="88"/>
      <c r="G6" s="88"/>
      <c r="H6" s="88"/>
      <c r="I6" s="88"/>
    </row>
    <row r="7" spans="1:67" s="103" customFormat="1" ht="31.5" x14ac:dyDescent="0.25">
      <c r="A7" s="43" t="s">
        <v>225</v>
      </c>
      <c r="B7" s="150">
        <v>3.3</v>
      </c>
      <c r="C7" s="11" t="s">
        <v>25</v>
      </c>
      <c r="D7" s="96"/>
      <c r="E7" s="111"/>
      <c r="F7" s="111"/>
      <c r="G7" s="96"/>
      <c r="H7" s="96"/>
      <c r="I7" s="96"/>
      <c r="J7" s="139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2"/>
      <c r="BG7" s="102"/>
      <c r="BH7" s="102"/>
      <c r="BI7" s="102"/>
      <c r="BJ7" s="102"/>
      <c r="BK7" s="102"/>
      <c r="BL7" s="102"/>
      <c r="BM7" s="102"/>
      <c r="BN7" s="102"/>
      <c r="BO7" s="102"/>
    </row>
    <row r="8" spans="1:67" s="103" customFormat="1" ht="31.5" x14ac:dyDescent="0.25">
      <c r="A8" s="41" t="s">
        <v>226</v>
      </c>
      <c r="B8" s="150">
        <v>0.1</v>
      </c>
      <c r="C8" s="11" t="s">
        <v>23</v>
      </c>
      <c r="D8" s="111"/>
      <c r="E8" s="111"/>
      <c r="F8" s="96"/>
      <c r="G8" s="126"/>
      <c r="H8" s="115"/>
      <c r="I8" s="115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</row>
    <row r="9" spans="1:67" ht="34.5" customHeight="1" x14ac:dyDescent="0.25">
      <c r="A9" s="21" t="s">
        <v>59</v>
      </c>
      <c r="B9" s="150">
        <v>10</v>
      </c>
      <c r="C9" s="11" t="s">
        <v>17</v>
      </c>
      <c r="D9" s="88"/>
      <c r="E9" s="90"/>
      <c r="F9" s="90"/>
      <c r="G9" s="90"/>
      <c r="H9" s="90"/>
      <c r="I9" s="88"/>
    </row>
    <row r="10" spans="1:67" s="102" customFormat="1" ht="43.5" customHeight="1" x14ac:dyDescent="0.25">
      <c r="A10" s="21" t="s">
        <v>70</v>
      </c>
      <c r="B10" s="146">
        <v>11.2</v>
      </c>
      <c r="C10" s="18" t="s">
        <v>15</v>
      </c>
      <c r="D10" s="96"/>
      <c r="E10" s="111"/>
      <c r="F10" s="111"/>
      <c r="G10" s="111"/>
      <c r="H10" s="111"/>
      <c r="I10" s="111"/>
    </row>
    <row r="11" spans="1:67" s="103" customFormat="1" ht="31.5" x14ac:dyDescent="0.25">
      <c r="A11" s="28" t="s">
        <v>160</v>
      </c>
      <c r="B11" s="143">
        <f>B12</f>
        <v>0.5</v>
      </c>
      <c r="C11" s="15"/>
      <c r="D11" s="96"/>
      <c r="E11" s="96"/>
      <c r="F11" s="96"/>
      <c r="G11" s="96"/>
      <c r="H11" s="96"/>
      <c r="I11" s="96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</row>
    <row r="12" spans="1:67" s="102" customFormat="1" ht="31.5" x14ac:dyDescent="0.25">
      <c r="A12" s="21" t="s">
        <v>161</v>
      </c>
      <c r="B12" s="150">
        <f>0.1+0.3+0.1</f>
        <v>0.5</v>
      </c>
      <c r="C12" s="11" t="s">
        <v>24</v>
      </c>
      <c r="D12" s="114"/>
      <c r="E12" s="114"/>
      <c r="F12" s="114"/>
      <c r="G12" s="96"/>
      <c r="H12" s="96"/>
      <c r="I12" s="96"/>
    </row>
    <row r="13" spans="1:67" ht="33" customHeight="1" x14ac:dyDescent="0.25">
      <c r="A13" s="24" t="s">
        <v>57</v>
      </c>
      <c r="B13" s="142">
        <f>B11+B6+B4</f>
        <v>37.549999999999997</v>
      </c>
      <c r="C13" s="177" t="s">
        <v>52</v>
      </c>
      <c r="D13" s="177"/>
      <c r="E13" s="92"/>
      <c r="F13" s="92"/>
      <c r="G13" s="92"/>
      <c r="H13" s="89"/>
      <c r="I13" s="89"/>
    </row>
    <row r="14" spans="1:67" x14ac:dyDescent="0.25">
      <c r="A14" s="106" t="s">
        <v>115</v>
      </c>
    </row>
    <row r="15" spans="1:67" ht="42" customHeight="1" x14ac:dyDescent="0.25"/>
  </sheetData>
  <mergeCells count="11">
    <mergeCell ref="C13:D13"/>
    <mergeCell ref="A1:A2"/>
    <mergeCell ref="B1:B2"/>
    <mergeCell ref="C1:C2"/>
    <mergeCell ref="D1:D2"/>
    <mergeCell ref="A3:I3"/>
    <mergeCell ref="E1:E2"/>
    <mergeCell ref="F1:F2"/>
    <mergeCell ref="G1:G2"/>
    <mergeCell ref="H1:H2"/>
    <mergeCell ref="I1:I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view="pageBreakPreview" topLeftCell="A10" zoomScaleSheetLayoutView="100" workbookViewId="0">
      <selection activeCell="A15" sqref="A15"/>
    </sheetView>
  </sheetViews>
  <sheetFormatPr defaultColWidth="11" defaultRowHeight="15.75" x14ac:dyDescent="0.25"/>
  <cols>
    <col min="1" max="1" width="54.375" style="2" customWidth="1"/>
    <col min="2" max="2" width="10" style="14" customWidth="1"/>
    <col min="3" max="3" width="8" style="14" customWidth="1"/>
    <col min="4" max="4" width="8.625" style="2" customWidth="1"/>
    <col min="5" max="5" width="7.125" style="2" customWidth="1"/>
    <col min="6" max="6" width="6.875" style="2" customWidth="1"/>
    <col min="7" max="7" width="7.5" style="2" customWidth="1"/>
    <col min="8" max="8" width="7.125" style="2" customWidth="1"/>
    <col min="9" max="9" width="8.625" style="2" customWidth="1"/>
    <col min="10" max="16384" width="11" style="2"/>
  </cols>
  <sheetData>
    <row r="1" spans="1:9" ht="33.75" customHeight="1" x14ac:dyDescent="0.25">
      <c r="A1" s="183"/>
      <c r="B1" s="179" t="s">
        <v>107</v>
      </c>
      <c r="C1" s="179" t="s">
        <v>31</v>
      </c>
      <c r="D1" s="180">
        <v>2018</v>
      </c>
      <c r="E1" s="180">
        <v>2019</v>
      </c>
      <c r="F1" s="180">
        <v>2020</v>
      </c>
      <c r="G1" s="180">
        <v>2021</v>
      </c>
      <c r="H1" s="180">
        <v>2022</v>
      </c>
      <c r="I1" s="180">
        <v>2023</v>
      </c>
    </row>
    <row r="2" spans="1:9" ht="51" customHeight="1" x14ac:dyDescent="0.25">
      <c r="A2" s="183"/>
      <c r="B2" s="179"/>
      <c r="C2" s="179"/>
      <c r="D2" s="180"/>
      <c r="E2" s="180"/>
      <c r="F2" s="180"/>
      <c r="G2" s="180"/>
      <c r="H2" s="180"/>
      <c r="I2" s="180"/>
    </row>
    <row r="3" spans="1:9" ht="42.75" customHeight="1" x14ac:dyDescent="0.25">
      <c r="A3" s="182" t="s">
        <v>58</v>
      </c>
      <c r="B3" s="182"/>
      <c r="C3" s="182"/>
      <c r="D3" s="182"/>
      <c r="E3" s="182"/>
      <c r="F3" s="182"/>
      <c r="G3" s="182"/>
      <c r="H3" s="182"/>
      <c r="I3" s="182"/>
    </row>
    <row r="4" spans="1:9" ht="20.25" x14ac:dyDescent="0.25">
      <c r="A4" s="98" t="s">
        <v>29</v>
      </c>
      <c r="B4" s="144">
        <f>B6</f>
        <v>25.08</v>
      </c>
      <c r="C4" s="80"/>
      <c r="D4" s="80"/>
      <c r="E4" s="80"/>
      <c r="F4" s="80"/>
      <c r="G4" s="80"/>
      <c r="H4" s="80"/>
      <c r="I4" s="80"/>
    </row>
    <row r="5" spans="1:9" ht="63" x14ac:dyDescent="0.25">
      <c r="A5" s="9" t="s">
        <v>244</v>
      </c>
      <c r="B5" s="145">
        <v>72.2</v>
      </c>
      <c r="C5" s="17" t="s">
        <v>45</v>
      </c>
      <c r="D5" s="74"/>
      <c r="E5" s="74"/>
      <c r="F5" s="74"/>
      <c r="G5" s="74"/>
      <c r="H5" s="74"/>
      <c r="I5" s="74"/>
    </row>
    <row r="6" spans="1:9" ht="47.25" x14ac:dyDescent="0.25">
      <c r="A6" s="21" t="s">
        <v>98</v>
      </c>
      <c r="B6" s="146">
        <v>25.08</v>
      </c>
      <c r="C6" s="15" t="s">
        <v>14</v>
      </c>
      <c r="D6" s="83"/>
      <c r="E6" s="83"/>
      <c r="F6" s="83"/>
      <c r="G6" s="83"/>
      <c r="H6" s="88"/>
      <c r="I6" s="88"/>
    </row>
    <row r="7" spans="1:9" x14ac:dyDescent="0.25">
      <c r="A7" s="98" t="s">
        <v>2</v>
      </c>
      <c r="B7" s="147">
        <f>SUM(B8:B10)</f>
        <v>39</v>
      </c>
      <c r="C7" s="78"/>
      <c r="D7" s="89"/>
      <c r="E7" s="89"/>
      <c r="F7" s="89"/>
      <c r="G7" s="89"/>
      <c r="H7" s="89"/>
      <c r="I7" s="89"/>
    </row>
    <row r="8" spans="1:9" ht="51" customHeight="1" x14ac:dyDescent="0.25">
      <c r="A8" s="9" t="s">
        <v>125</v>
      </c>
      <c r="B8" s="145">
        <v>8</v>
      </c>
      <c r="C8" s="10" t="s">
        <v>24</v>
      </c>
      <c r="D8" s="83"/>
      <c r="E8" s="83"/>
      <c r="F8" s="83"/>
      <c r="G8" s="89"/>
      <c r="H8" s="89"/>
      <c r="I8" s="89"/>
    </row>
    <row r="9" spans="1:9" ht="33.75" customHeight="1" x14ac:dyDescent="0.25">
      <c r="A9" s="9" t="s">
        <v>120</v>
      </c>
      <c r="B9" s="146">
        <v>7.4</v>
      </c>
      <c r="C9" s="10" t="s">
        <v>15</v>
      </c>
      <c r="D9" s="88"/>
      <c r="E9" s="83"/>
      <c r="F9" s="83"/>
      <c r="G9" s="83"/>
      <c r="H9" s="83"/>
      <c r="I9" s="83"/>
    </row>
    <row r="10" spans="1:9" s="100" customFormat="1" ht="47.25" x14ac:dyDescent="0.25">
      <c r="A10" s="32" t="s">
        <v>121</v>
      </c>
      <c r="B10" s="146">
        <v>23.6</v>
      </c>
      <c r="C10" s="18" t="s">
        <v>74</v>
      </c>
      <c r="D10" s="57"/>
      <c r="E10" s="57"/>
      <c r="F10" s="57"/>
      <c r="G10" s="57"/>
      <c r="H10" s="57"/>
      <c r="I10" s="99"/>
    </row>
    <row r="11" spans="1:9" x14ac:dyDescent="0.25">
      <c r="A11" s="19" t="s">
        <v>9</v>
      </c>
      <c r="B11" s="148">
        <f>B12</f>
        <v>16.25</v>
      </c>
      <c r="C11" s="17"/>
      <c r="D11" s="88"/>
      <c r="E11" s="88"/>
      <c r="F11" s="88"/>
      <c r="G11" s="88"/>
      <c r="H11" s="88"/>
      <c r="I11" s="88"/>
    </row>
    <row r="12" spans="1:9" ht="31.5" x14ac:dyDescent="0.25">
      <c r="A12" s="21" t="s">
        <v>122</v>
      </c>
      <c r="B12" s="149">
        <v>16.25</v>
      </c>
      <c r="C12" s="17" t="s">
        <v>36</v>
      </c>
      <c r="D12" s="87"/>
      <c r="E12" s="87"/>
      <c r="F12" s="88"/>
      <c r="G12" s="88"/>
      <c r="H12" s="88"/>
      <c r="I12" s="88"/>
    </row>
    <row r="13" spans="1:9" x14ac:dyDescent="0.25">
      <c r="A13" s="136" t="s">
        <v>30</v>
      </c>
      <c r="B13" s="147">
        <f>SUM(B14:B16)</f>
        <v>112.26</v>
      </c>
      <c r="C13" s="78"/>
      <c r="D13" s="89"/>
      <c r="E13" s="89"/>
      <c r="F13" s="89"/>
      <c r="G13" s="89"/>
      <c r="H13" s="89"/>
      <c r="I13" s="89"/>
    </row>
    <row r="14" spans="1:9" s="101" customFormat="1" ht="31.5" x14ac:dyDescent="0.25">
      <c r="A14" s="7" t="s">
        <v>76</v>
      </c>
      <c r="B14" s="150">
        <v>23.76</v>
      </c>
      <c r="C14" s="11" t="s">
        <v>14</v>
      </c>
      <c r="D14" s="91"/>
      <c r="E14" s="91"/>
      <c r="F14" s="91"/>
      <c r="G14" s="91"/>
      <c r="H14" s="88"/>
      <c r="I14" s="88"/>
    </row>
    <row r="15" spans="1:9" ht="63.75" customHeight="1" x14ac:dyDescent="0.25">
      <c r="A15" s="7" t="s">
        <v>41</v>
      </c>
      <c r="B15" s="145">
        <v>54</v>
      </c>
      <c r="C15" s="10" t="s">
        <v>20</v>
      </c>
      <c r="D15" s="91"/>
      <c r="E15" s="89"/>
      <c r="F15" s="89"/>
      <c r="G15" s="89"/>
      <c r="H15" s="89"/>
      <c r="I15" s="89"/>
    </row>
    <row r="16" spans="1:9" s="102" customFormat="1" ht="80.25" customHeight="1" x14ac:dyDescent="0.25">
      <c r="A16" s="32" t="s">
        <v>128</v>
      </c>
      <c r="B16" s="146">
        <v>34.5</v>
      </c>
      <c r="C16" s="18" t="s">
        <v>19</v>
      </c>
      <c r="D16" s="49"/>
      <c r="E16" s="49"/>
      <c r="F16" s="49"/>
      <c r="G16" s="49"/>
      <c r="H16" s="49"/>
      <c r="I16" s="30"/>
    </row>
    <row r="17" spans="1:9" s="103" customFormat="1" x14ac:dyDescent="0.25">
      <c r="A17" s="29" t="s">
        <v>144</v>
      </c>
      <c r="B17" s="151">
        <v>0.67800000000000005</v>
      </c>
      <c r="C17" s="18"/>
      <c r="D17" s="30"/>
      <c r="E17" s="30"/>
      <c r="F17" s="30"/>
      <c r="G17" s="30"/>
      <c r="H17" s="30"/>
      <c r="I17" s="30"/>
    </row>
    <row r="18" spans="1:9" s="102" customFormat="1" ht="31.5" x14ac:dyDescent="0.25">
      <c r="A18" s="32" t="s">
        <v>151</v>
      </c>
      <c r="B18" s="146">
        <v>0.67800000000000005</v>
      </c>
      <c r="C18" s="18" t="s">
        <v>13</v>
      </c>
      <c r="D18" s="50"/>
      <c r="E18" s="50"/>
      <c r="F18" s="50"/>
      <c r="G18" s="50"/>
      <c r="H18" s="50"/>
      <c r="I18" s="50"/>
    </row>
    <row r="19" spans="1:9" ht="39.75" customHeight="1" x14ac:dyDescent="0.25">
      <c r="A19" s="24" t="s">
        <v>55</v>
      </c>
      <c r="B19" s="142">
        <f>B17+B13+B11+B7+B4</f>
        <v>193.26799999999997</v>
      </c>
      <c r="C19" s="177" t="s">
        <v>52</v>
      </c>
      <c r="D19" s="177"/>
      <c r="E19" s="92"/>
      <c r="F19" s="92"/>
      <c r="G19" s="92"/>
      <c r="H19" s="89"/>
      <c r="I19" s="89"/>
    </row>
    <row r="20" spans="1:9" ht="17.25" customHeight="1" x14ac:dyDescent="0.25">
      <c r="A20" s="61"/>
      <c r="B20" s="62"/>
      <c r="C20" s="63"/>
      <c r="D20" s="63"/>
      <c r="E20" s="104"/>
      <c r="F20" s="104"/>
      <c r="G20" s="104"/>
      <c r="H20" s="105"/>
      <c r="I20" s="105"/>
    </row>
    <row r="21" spans="1:9" x14ac:dyDescent="0.25">
      <c r="A21" s="106" t="s">
        <v>115</v>
      </c>
    </row>
  </sheetData>
  <mergeCells count="11">
    <mergeCell ref="A3:I3"/>
    <mergeCell ref="C19:D19"/>
    <mergeCell ref="E1:E2"/>
    <mergeCell ref="F1:F2"/>
    <mergeCell ref="G1:G2"/>
    <mergeCell ref="H1:H2"/>
    <mergeCell ref="I1:I2"/>
    <mergeCell ref="A1:A2"/>
    <mergeCell ref="B1:B2"/>
    <mergeCell ref="C1:C2"/>
    <mergeCell ref="D1:D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</oddFooter>
  </headerFooter>
  <rowBreaks count="1" manualBreakCount="1">
    <brk id="12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view="pageBreakPreview" topLeftCell="A22" zoomScale="85" zoomScaleSheetLayoutView="85" workbookViewId="0">
      <selection activeCell="D27" sqref="D27"/>
    </sheetView>
  </sheetViews>
  <sheetFormatPr defaultColWidth="11" defaultRowHeight="15.75" x14ac:dyDescent="0.25"/>
  <cols>
    <col min="1" max="1" width="54.375" style="2" customWidth="1"/>
    <col min="2" max="2" width="10" style="14" customWidth="1"/>
    <col min="3" max="3" width="8" style="14" customWidth="1"/>
    <col min="4" max="4" width="8.625" style="2" customWidth="1"/>
    <col min="5" max="5" width="7.125" style="2" customWidth="1"/>
    <col min="6" max="6" width="6.875" style="2" customWidth="1"/>
    <col min="7" max="7" width="7.5" style="2" customWidth="1"/>
    <col min="8" max="8" width="7.125" style="2" customWidth="1"/>
    <col min="9" max="9" width="8.625" style="2" customWidth="1"/>
    <col min="10" max="34" width="11" style="101"/>
    <col min="35" max="16384" width="11" style="2"/>
  </cols>
  <sheetData>
    <row r="1" spans="1:34" ht="33.75" customHeight="1" x14ac:dyDescent="0.25">
      <c r="A1" s="183"/>
      <c r="B1" s="179" t="s">
        <v>107</v>
      </c>
      <c r="C1" s="179" t="s">
        <v>31</v>
      </c>
      <c r="D1" s="180">
        <v>2018</v>
      </c>
      <c r="E1" s="180">
        <v>2019</v>
      </c>
      <c r="F1" s="180">
        <v>2020</v>
      </c>
      <c r="G1" s="180">
        <v>2021</v>
      </c>
      <c r="H1" s="180">
        <v>2022</v>
      </c>
      <c r="I1" s="180">
        <v>2023</v>
      </c>
    </row>
    <row r="2" spans="1:34" ht="51" customHeight="1" x14ac:dyDescent="0.25">
      <c r="A2" s="183"/>
      <c r="B2" s="179"/>
      <c r="C2" s="179"/>
      <c r="D2" s="180"/>
      <c r="E2" s="180"/>
      <c r="F2" s="180"/>
      <c r="G2" s="180"/>
      <c r="H2" s="180"/>
      <c r="I2" s="180"/>
    </row>
    <row r="3" spans="1:34" ht="46.5" customHeight="1" x14ac:dyDescent="0.25">
      <c r="A3" s="178" t="s">
        <v>3</v>
      </c>
      <c r="B3" s="178"/>
      <c r="C3" s="178"/>
      <c r="D3" s="178"/>
      <c r="E3" s="178"/>
      <c r="F3" s="178"/>
      <c r="G3" s="178"/>
      <c r="H3" s="178"/>
      <c r="I3" s="178"/>
    </row>
    <row r="4" spans="1:34" ht="26.25" customHeight="1" x14ac:dyDescent="0.25">
      <c r="A4" s="36" t="s">
        <v>29</v>
      </c>
      <c r="B4" s="144">
        <f>B6</f>
        <v>48.28</v>
      </c>
      <c r="C4" s="80"/>
      <c r="D4" s="80"/>
      <c r="E4" s="80"/>
      <c r="F4" s="80"/>
      <c r="G4" s="80"/>
      <c r="H4" s="80"/>
      <c r="I4" s="80"/>
    </row>
    <row r="5" spans="1:34" ht="64.5" customHeight="1" x14ac:dyDescent="0.25">
      <c r="A5" s="20" t="s">
        <v>243</v>
      </c>
      <c r="B5" s="149">
        <v>90.45</v>
      </c>
      <c r="C5" s="17" t="s">
        <v>45</v>
      </c>
      <c r="D5" s="74"/>
      <c r="E5" s="74"/>
      <c r="F5" s="74"/>
      <c r="G5" s="74"/>
      <c r="H5" s="74"/>
      <c r="I5" s="74"/>
    </row>
    <row r="6" spans="1:34" ht="47.25" x14ac:dyDescent="0.25">
      <c r="A6" s="21" t="s">
        <v>99</v>
      </c>
      <c r="B6" s="146">
        <v>48.28</v>
      </c>
      <c r="C6" s="17" t="s">
        <v>24</v>
      </c>
      <c r="D6" s="83"/>
      <c r="E6" s="83"/>
      <c r="F6" s="83"/>
      <c r="G6" s="88"/>
      <c r="H6" s="88"/>
      <c r="I6" s="88"/>
    </row>
    <row r="7" spans="1:34" ht="33.75" customHeight="1" x14ac:dyDescent="0.25">
      <c r="A7" s="36" t="s">
        <v>2</v>
      </c>
      <c r="B7" s="147">
        <f>SUM(B8:B11)</f>
        <v>51.2</v>
      </c>
      <c r="C7" s="78"/>
      <c r="D7" s="89"/>
      <c r="E7" s="89"/>
      <c r="F7" s="89"/>
      <c r="G7" s="89"/>
      <c r="H7" s="89"/>
      <c r="I7" s="89"/>
    </row>
    <row r="8" spans="1:34" ht="31.5" x14ac:dyDescent="0.25">
      <c r="A8" s="7" t="s">
        <v>109</v>
      </c>
      <c r="B8" s="145">
        <v>12</v>
      </c>
      <c r="C8" s="10" t="s">
        <v>19</v>
      </c>
      <c r="D8" s="83"/>
      <c r="E8" s="83"/>
      <c r="F8" s="83"/>
      <c r="G8" s="83"/>
      <c r="H8" s="83"/>
      <c r="I8" s="89"/>
    </row>
    <row r="9" spans="1:34" s="102" customFormat="1" ht="31.5" x14ac:dyDescent="0.25">
      <c r="A9" s="21" t="s">
        <v>174</v>
      </c>
      <c r="B9" s="150">
        <v>31</v>
      </c>
      <c r="C9" s="11" t="s">
        <v>21</v>
      </c>
      <c r="D9" s="96"/>
      <c r="E9" s="107"/>
      <c r="F9" s="107"/>
      <c r="G9" s="107"/>
      <c r="H9" s="107"/>
      <c r="I9" s="107"/>
    </row>
    <row r="10" spans="1:34" s="102" customFormat="1" ht="31.5" x14ac:dyDescent="0.25">
      <c r="A10" s="21" t="s">
        <v>175</v>
      </c>
      <c r="B10" s="150">
        <v>4.5</v>
      </c>
      <c r="C10" s="11" t="s">
        <v>15</v>
      </c>
      <c r="D10" s="96"/>
      <c r="E10" s="107"/>
      <c r="F10" s="107"/>
      <c r="G10" s="107"/>
      <c r="H10" s="107"/>
      <c r="I10" s="107"/>
    </row>
    <row r="11" spans="1:34" s="102" customFormat="1" ht="31.5" x14ac:dyDescent="0.25">
      <c r="A11" s="21" t="s">
        <v>234</v>
      </c>
      <c r="B11" s="150">
        <v>3.7</v>
      </c>
      <c r="C11" s="11" t="s">
        <v>25</v>
      </c>
      <c r="D11" s="96"/>
      <c r="E11" s="107"/>
      <c r="F11" s="107"/>
      <c r="G11" s="96"/>
      <c r="H11" s="96"/>
      <c r="I11" s="96"/>
    </row>
    <row r="12" spans="1:34" x14ac:dyDescent="0.25">
      <c r="A12" s="136" t="s">
        <v>9</v>
      </c>
      <c r="B12" s="147">
        <f>SUM(B13:B15)</f>
        <v>758.68000000000006</v>
      </c>
      <c r="C12" s="78"/>
      <c r="D12" s="89"/>
      <c r="E12" s="89"/>
      <c r="F12" s="89"/>
      <c r="G12" s="89"/>
      <c r="H12" s="89"/>
      <c r="I12" s="89"/>
    </row>
    <row r="13" spans="1:34" ht="31.5" x14ac:dyDescent="0.25">
      <c r="A13" s="7" t="s">
        <v>44</v>
      </c>
      <c r="B13" s="145">
        <v>488.68</v>
      </c>
      <c r="C13" s="11" t="s">
        <v>45</v>
      </c>
      <c r="D13" s="108"/>
      <c r="E13" s="108"/>
      <c r="F13" s="108"/>
      <c r="G13" s="108"/>
      <c r="H13" s="108"/>
      <c r="I13" s="87"/>
    </row>
    <row r="14" spans="1:34" ht="35.25" customHeight="1" x14ac:dyDescent="0.25">
      <c r="A14" s="7" t="s">
        <v>11</v>
      </c>
      <c r="B14" s="145">
        <v>110</v>
      </c>
      <c r="C14" s="15" t="s">
        <v>18</v>
      </c>
      <c r="D14" s="88"/>
      <c r="E14" s="87"/>
      <c r="F14" s="87"/>
      <c r="G14" s="87"/>
      <c r="H14" s="88"/>
      <c r="I14" s="88"/>
    </row>
    <row r="15" spans="1:34" s="109" customFormat="1" ht="31.5" x14ac:dyDescent="0.25">
      <c r="A15" s="57" t="s">
        <v>46</v>
      </c>
      <c r="B15" s="157">
        <v>160</v>
      </c>
      <c r="C15" s="17" t="s">
        <v>13</v>
      </c>
      <c r="D15" s="108"/>
      <c r="E15" s="108"/>
      <c r="F15" s="108"/>
      <c r="G15" s="108"/>
      <c r="H15" s="108"/>
      <c r="I15" s="87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</row>
    <row r="16" spans="1:34" x14ac:dyDescent="0.25">
      <c r="A16" s="136" t="s">
        <v>12</v>
      </c>
      <c r="B16" s="147">
        <f>SUM(B17:B19)</f>
        <v>114.3</v>
      </c>
      <c r="C16" s="78"/>
      <c r="D16" s="89"/>
      <c r="E16" s="89"/>
      <c r="F16" s="89"/>
      <c r="G16" s="89"/>
      <c r="H16" s="89"/>
      <c r="I16" s="89"/>
    </row>
    <row r="17" spans="1:34" ht="31.5" x14ac:dyDescent="0.25">
      <c r="A17" s="7" t="s">
        <v>40</v>
      </c>
      <c r="B17" s="145">
        <v>110</v>
      </c>
      <c r="C17" s="10" t="s">
        <v>15</v>
      </c>
      <c r="D17" s="92"/>
      <c r="E17" s="90"/>
      <c r="F17" s="90"/>
      <c r="G17" s="90"/>
      <c r="H17" s="90"/>
      <c r="I17" s="90"/>
    </row>
    <row r="18" spans="1:34" s="102" customFormat="1" ht="31.5" x14ac:dyDescent="0.25">
      <c r="A18" s="7" t="s">
        <v>112</v>
      </c>
      <c r="B18" s="150">
        <v>1.8</v>
      </c>
      <c r="C18" s="11" t="s">
        <v>23</v>
      </c>
      <c r="D18" s="111"/>
      <c r="E18" s="111"/>
      <c r="F18" s="96"/>
      <c r="G18" s="96"/>
      <c r="H18" s="96"/>
      <c r="I18" s="96"/>
    </row>
    <row r="19" spans="1:34" s="102" customFormat="1" ht="31.5" x14ac:dyDescent="0.25">
      <c r="A19" s="7" t="s">
        <v>176</v>
      </c>
      <c r="B19" s="150">
        <v>2.5</v>
      </c>
      <c r="C19" s="11">
        <v>2020</v>
      </c>
      <c r="D19" s="96"/>
      <c r="E19" s="96"/>
      <c r="F19" s="111"/>
      <c r="G19" s="96"/>
      <c r="H19" s="96"/>
      <c r="I19" s="96"/>
    </row>
    <row r="20" spans="1:34" x14ac:dyDescent="0.25">
      <c r="A20" s="28" t="s">
        <v>69</v>
      </c>
      <c r="B20" s="147">
        <f>SUM(B21:B25)</f>
        <v>400.2</v>
      </c>
      <c r="C20" s="78"/>
      <c r="D20" s="89"/>
      <c r="E20" s="89"/>
      <c r="F20" s="89"/>
      <c r="G20" s="89"/>
      <c r="H20" s="89"/>
      <c r="I20" s="89"/>
    </row>
    <row r="21" spans="1:34" s="102" customFormat="1" ht="47.25" x14ac:dyDescent="0.25">
      <c r="A21" s="7" t="s">
        <v>129</v>
      </c>
      <c r="B21" s="150">
        <v>30</v>
      </c>
      <c r="C21" s="11" t="s">
        <v>17</v>
      </c>
      <c r="D21" s="96"/>
      <c r="E21" s="112"/>
      <c r="F21" s="112"/>
      <c r="G21" s="112"/>
      <c r="H21" s="112"/>
      <c r="I21" s="96"/>
    </row>
    <row r="22" spans="1:34" s="101" customFormat="1" ht="31.5" x14ac:dyDescent="0.25">
      <c r="A22" s="7" t="s">
        <v>79</v>
      </c>
      <c r="B22" s="153">
        <v>117</v>
      </c>
      <c r="C22" s="12">
        <v>2018</v>
      </c>
      <c r="D22" s="113"/>
      <c r="E22" s="88"/>
      <c r="F22" s="88"/>
      <c r="G22" s="88"/>
      <c r="H22" s="88"/>
      <c r="I22" s="88"/>
    </row>
    <row r="23" spans="1:34" s="101" customFormat="1" ht="32.25" customHeight="1" x14ac:dyDescent="0.25">
      <c r="A23" s="7" t="s">
        <v>77</v>
      </c>
      <c r="B23" s="153">
        <v>158</v>
      </c>
      <c r="C23" s="11" t="s">
        <v>14</v>
      </c>
      <c r="D23" s="113"/>
      <c r="E23" s="113"/>
      <c r="F23" s="113"/>
      <c r="G23" s="113"/>
      <c r="H23" s="88"/>
      <c r="I23" s="88"/>
    </row>
    <row r="24" spans="1:34" s="101" customFormat="1" ht="37.5" customHeight="1" x14ac:dyDescent="0.25">
      <c r="A24" s="7" t="s">
        <v>78</v>
      </c>
      <c r="B24" s="153">
        <v>65.2</v>
      </c>
      <c r="C24" s="11" t="s">
        <v>24</v>
      </c>
      <c r="D24" s="113"/>
      <c r="E24" s="113"/>
      <c r="F24" s="113"/>
      <c r="G24" s="88"/>
      <c r="H24" s="88"/>
      <c r="I24" s="88"/>
    </row>
    <row r="25" spans="1:34" s="102" customFormat="1" ht="31.5" x14ac:dyDescent="0.25">
      <c r="A25" s="7" t="s">
        <v>145</v>
      </c>
      <c r="B25" s="150">
        <v>30</v>
      </c>
      <c r="C25" s="11" t="s">
        <v>14</v>
      </c>
      <c r="D25" s="112"/>
      <c r="E25" s="112"/>
      <c r="F25" s="112"/>
      <c r="G25" s="112"/>
      <c r="H25" s="96"/>
      <c r="I25" s="96"/>
    </row>
    <row r="26" spans="1:34" ht="31.5" x14ac:dyDescent="0.25">
      <c r="A26" s="28" t="s">
        <v>155</v>
      </c>
      <c r="B26" s="143">
        <v>2.59</v>
      </c>
      <c r="C26" s="15"/>
      <c r="D26" s="96"/>
      <c r="E26" s="96"/>
      <c r="F26" s="96"/>
      <c r="G26" s="96"/>
      <c r="H26" s="96"/>
      <c r="I26" s="96"/>
    </row>
    <row r="27" spans="1:34" s="102" customFormat="1" ht="31.5" x14ac:dyDescent="0.25">
      <c r="A27" s="7" t="s">
        <v>156</v>
      </c>
      <c r="B27" s="150">
        <v>2.59</v>
      </c>
      <c r="C27" s="11" t="s">
        <v>23</v>
      </c>
      <c r="D27" s="114"/>
      <c r="E27" s="114"/>
      <c r="F27" s="96"/>
      <c r="G27" s="96"/>
      <c r="H27" s="96"/>
      <c r="I27" s="96"/>
    </row>
    <row r="28" spans="1:34" s="103" customFormat="1" x14ac:dyDescent="0.25">
      <c r="A28" s="28" t="s">
        <v>72</v>
      </c>
      <c r="B28" s="143">
        <f>B29+B30</f>
        <v>27.56</v>
      </c>
      <c r="C28" s="15"/>
      <c r="D28" s="96"/>
      <c r="E28" s="96"/>
      <c r="F28" s="96"/>
      <c r="G28" s="96"/>
      <c r="H28" s="96"/>
      <c r="I28" s="96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</row>
    <row r="29" spans="1:34" s="102" customFormat="1" ht="31.5" x14ac:dyDescent="0.25">
      <c r="A29" s="37" t="s">
        <v>177</v>
      </c>
      <c r="B29" s="150">
        <v>25</v>
      </c>
      <c r="C29" s="11" t="s">
        <v>18</v>
      </c>
      <c r="D29" s="96"/>
      <c r="E29" s="117"/>
      <c r="F29" s="117"/>
      <c r="G29" s="117"/>
      <c r="H29" s="96"/>
      <c r="I29" s="96"/>
    </row>
    <row r="30" spans="1:34" s="102" customFormat="1" ht="47.25" x14ac:dyDescent="0.25">
      <c r="A30" s="37" t="s">
        <v>178</v>
      </c>
      <c r="B30" s="150">
        <f>1.5+1.06</f>
        <v>2.56</v>
      </c>
      <c r="C30" s="11" t="s">
        <v>24</v>
      </c>
      <c r="D30" s="117"/>
      <c r="E30" s="117"/>
      <c r="F30" s="117"/>
      <c r="G30" s="96"/>
      <c r="H30" s="96"/>
      <c r="I30" s="96"/>
    </row>
    <row r="31" spans="1:34" s="102" customFormat="1" x14ac:dyDescent="0.25">
      <c r="A31" s="38" t="s">
        <v>66</v>
      </c>
      <c r="B31" s="143">
        <f>B32</f>
        <v>1.5</v>
      </c>
      <c r="C31" s="11"/>
      <c r="D31" s="96"/>
      <c r="E31" s="96"/>
      <c r="F31" s="96"/>
      <c r="G31" s="96"/>
      <c r="H31" s="96"/>
      <c r="I31" s="96"/>
    </row>
    <row r="32" spans="1:34" s="102" customFormat="1" ht="63" x14ac:dyDescent="0.25">
      <c r="A32" s="32" t="s">
        <v>111</v>
      </c>
      <c r="B32" s="150">
        <v>1.5</v>
      </c>
      <c r="C32" s="11" t="s">
        <v>23</v>
      </c>
      <c r="D32" s="59"/>
      <c r="E32" s="59"/>
      <c r="F32" s="80"/>
      <c r="G32" s="80"/>
      <c r="H32" s="80"/>
      <c r="I32" s="80"/>
    </row>
    <row r="33" spans="1:9" ht="31.5" customHeight="1" x14ac:dyDescent="0.25">
      <c r="A33" s="24" t="s">
        <v>55</v>
      </c>
      <c r="B33" s="142">
        <f>B31+B28+B26+B20+B16+B12+B7+B4</f>
        <v>1404.31</v>
      </c>
      <c r="C33" s="177" t="s">
        <v>52</v>
      </c>
      <c r="D33" s="177"/>
      <c r="E33" s="92"/>
      <c r="F33" s="92"/>
      <c r="G33" s="92"/>
      <c r="H33" s="89"/>
      <c r="I33" s="89"/>
    </row>
    <row r="34" spans="1:9" ht="12.75" customHeight="1" x14ac:dyDescent="0.25">
      <c r="A34" s="61"/>
      <c r="B34" s="62"/>
      <c r="C34" s="63"/>
      <c r="D34" s="63"/>
      <c r="E34" s="104"/>
      <c r="F34" s="104"/>
      <c r="G34" s="104"/>
      <c r="H34" s="105"/>
      <c r="I34" s="105"/>
    </row>
    <row r="35" spans="1:9" x14ac:dyDescent="0.25">
      <c r="A35" s="106" t="s">
        <v>115</v>
      </c>
    </row>
  </sheetData>
  <mergeCells count="11">
    <mergeCell ref="C33:D33"/>
    <mergeCell ref="A1:A2"/>
    <mergeCell ref="B1:B2"/>
    <mergeCell ref="C1:C2"/>
    <mergeCell ref="D1:D2"/>
    <mergeCell ref="A3:I3"/>
    <mergeCell ref="E1:E2"/>
    <mergeCell ref="F1:F2"/>
    <mergeCell ref="G1:G2"/>
    <mergeCell ref="H1:H2"/>
    <mergeCell ref="I1:I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</oddFooter>
  </headerFooter>
  <rowBreaks count="1" manualBreakCount="1">
    <brk id="25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view="pageBreakPreview" topLeftCell="A19" zoomScaleNormal="85" zoomScaleSheetLayoutView="100" zoomScalePageLayoutView="85" workbookViewId="0">
      <selection activeCell="B5" sqref="B5"/>
    </sheetView>
  </sheetViews>
  <sheetFormatPr defaultColWidth="11" defaultRowHeight="15.75" x14ac:dyDescent="0.25"/>
  <cols>
    <col min="1" max="1" width="54.375" style="2" customWidth="1"/>
    <col min="2" max="2" width="10" style="14" customWidth="1"/>
    <col min="3" max="3" width="8" style="14" customWidth="1"/>
    <col min="4" max="4" width="8.625" style="2" customWidth="1"/>
    <col min="5" max="5" width="7.125" style="2" customWidth="1"/>
    <col min="6" max="6" width="6.875" style="2" customWidth="1"/>
    <col min="7" max="7" width="7.5" style="2" customWidth="1"/>
    <col min="8" max="8" width="7.125" style="2" customWidth="1"/>
    <col min="9" max="9" width="8.625" style="2" customWidth="1"/>
    <col min="10" max="16384" width="11" style="2"/>
  </cols>
  <sheetData>
    <row r="1" spans="1:9" ht="33.75" customHeight="1" x14ac:dyDescent="0.25">
      <c r="A1" s="183"/>
      <c r="B1" s="179" t="s">
        <v>107</v>
      </c>
      <c r="C1" s="179" t="s">
        <v>31</v>
      </c>
      <c r="D1" s="180">
        <v>2018</v>
      </c>
      <c r="E1" s="180">
        <v>2019</v>
      </c>
      <c r="F1" s="180">
        <v>2020</v>
      </c>
      <c r="G1" s="180">
        <v>2021</v>
      </c>
      <c r="H1" s="180">
        <v>2022</v>
      </c>
      <c r="I1" s="180">
        <v>2023</v>
      </c>
    </row>
    <row r="2" spans="1:9" ht="30.75" customHeight="1" x14ac:dyDescent="0.25">
      <c r="A2" s="183"/>
      <c r="B2" s="179"/>
      <c r="C2" s="179"/>
      <c r="D2" s="180"/>
      <c r="E2" s="180"/>
      <c r="F2" s="180"/>
      <c r="G2" s="180"/>
      <c r="H2" s="180"/>
      <c r="I2" s="180"/>
    </row>
    <row r="3" spans="1:9" ht="28.5" customHeight="1" x14ac:dyDescent="0.25">
      <c r="A3" s="178" t="s">
        <v>4</v>
      </c>
      <c r="B3" s="178"/>
      <c r="C3" s="178"/>
      <c r="D3" s="178"/>
      <c r="E3" s="178"/>
      <c r="F3" s="178"/>
      <c r="G3" s="178"/>
      <c r="H3" s="178"/>
      <c r="I3" s="178"/>
    </row>
    <row r="4" spans="1:9" ht="21.75" customHeight="1" x14ac:dyDescent="0.25">
      <c r="A4" s="36" t="s">
        <v>29</v>
      </c>
      <c r="B4" s="144">
        <f>B6</f>
        <v>72.05</v>
      </c>
      <c r="C4" s="80"/>
      <c r="D4" s="80"/>
      <c r="E4" s="80"/>
      <c r="F4" s="80"/>
      <c r="G4" s="80"/>
      <c r="H4" s="80"/>
      <c r="I4" s="80"/>
    </row>
    <row r="5" spans="1:9" ht="63" x14ac:dyDescent="0.25">
      <c r="A5" s="20" t="s">
        <v>242</v>
      </c>
      <c r="B5" s="149">
        <v>27.7</v>
      </c>
      <c r="C5" s="17" t="s">
        <v>45</v>
      </c>
      <c r="D5" s="74"/>
      <c r="E5" s="74"/>
      <c r="F5" s="74"/>
      <c r="G5" s="74"/>
      <c r="H5" s="74"/>
      <c r="I5" s="74"/>
    </row>
    <row r="6" spans="1:9" ht="47.25" x14ac:dyDescent="0.25">
      <c r="A6" s="21" t="s">
        <v>123</v>
      </c>
      <c r="B6" s="146">
        <v>72.05</v>
      </c>
      <c r="C6" s="17" t="s">
        <v>13</v>
      </c>
      <c r="D6" s="83"/>
      <c r="E6" s="83"/>
      <c r="F6" s="83"/>
      <c r="G6" s="83"/>
      <c r="H6" s="83"/>
      <c r="I6" s="88"/>
    </row>
    <row r="7" spans="1:9" ht="21" customHeight="1" x14ac:dyDescent="0.25">
      <c r="A7" s="98" t="s">
        <v>2</v>
      </c>
      <c r="B7" s="158">
        <f>SUM(B8:B11)</f>
        <v>23.179999999999996</v>
      </c>
      <c r="C7" s="78"/>
      <c r="D7" s="89"/>
      <c r="E7" s="89"/>
      <c r="F7" s="89"/>
      <c r="G7" s="89"/>
      <c r="H7" s="89"/>
      <c r="I7" s="89"/>
    </row>
    <row r="8" spans="1:9" ht="36" customHeight="1" x14ac:dyDescent="0.25">
      <c r="A8" s="9" t="s">
        <v>179</v>
      </c>
      <c r="B8" s="145">
        <f>11+0.08</f>
        <v>11.08</v>
      </c>
      <c r="C8" s="10" t="s">
        <v>17</v>
      </c>
      <c r="D8" s="92"/>
      <c r="E8" s="83"/>
      <c r="F8" s="83"/>
      <c r="G8" s="83"/>
      <c r="H8" s="83"/>
      <c r="I8" s="89"/>
    </row>
    <row r="9" spans="1:9" ht="37.5" customHeight="1" x14ac:dyDescent="0.25">
      <c r="A9" s="9" t="s">
        <v>108</v>
      </c>
      <c r="B9" s="145">
        <v>8</v>
      </c>
      <c r="C9" s="10" t="s">
        <v>24</v>
      </c>
      <c r="D9" s="83"/>
      <c r="E9" s="83"/>
      <c r="F9" s="83"/>
      <c r="G9" s="89"/>
      <c r="H9" s="89"/>
      <c r="I9" s="89"/>
    </row>
    <row r="10" spans="1:9" s="102" customFormat="1" ht="31.5" x14ac:dyDescent="0.25">
      <c r="A10" s="8" t="s">
        <v>152</v>
      </c>
      <c r="B10" s="150">
        <v>1.2</v>
      </c>
      <c r="C10" s="11" t="s">
        <v>23</v>
      </c>
      <c r="D10" s="107"/>
      <c r="E10" s="107"/>
      <c r="F10" s="96"/>
      <c r="G10" s="96"/>
      <c r="H10" s="96"/>
      <c r="I10" s="96"/>
    </row>
    <row r="11" spans="1:9" s="102" customFormat="1" ht="31.5" x14ac:dyDescent="0.25">
      <c r="A11" s="8" t="s">
        <v>180</v>
      </c>
      <c r="B11" s="150">
        <v>2.9</v>
      </c>
      <c r="C11" s="11" t="s">
        <v>18</v>
      </c>
      <c r="D11" s="96"/>
      <c r="E11" s="107"/>
      <c r="F11" s="107"/>
      <c r="G11" s="107"/>
      <c r="H11" s="96"/>
      <c r="I11" s="96"/>
    </row>
    <row r="12" spans="1:9" s="102" customFormat="1" ht="18" customHeight="1" x14ac:dyDescent="0.25">
      <c r="A12" s="28" t="s">
        <v>88</v>
      </c>
      <c r="B12" s="143">
        <f>SUM(B13:B13)</f>
        <v>0.161</v>
      </c>
      <c r="C12" s="11"/>
      <c r="D12" s="96"/>
      <c r="E12" s="96"/>
      <c r="F12" s="96"/>
      <c r="G12" s="96"/>
      <c r="H12" s="96"/>
      <c r="I12" s="96"/>
    </row>
    <row r="13" spans="1:9" s="102" customFormat="1" ht="31.5" x14ac:dyDescent="0.25">
      <c r="A13" s="7" t="s">
        <v>181</v>
      </c>
      <c r="B13" s="150">
        <v>0.161</v>
      </c>
      <c r="C13" s="11" t="s">
        <v>24</v>
      </c>
      <c r="D13" s="111"/>
      <c r="E13" s="111"/>
      <c r="F13" s="111"/>
      <c r="G13" s="96"/>
      <c r="H13" s="96"/>
      <c r="I13" s="96"/>
    </row>
    <row r="14" spans="1:9" s="105" customFormat="1" ht="18.75" customHeight="1" x14ac:dyDescent="0.25">
      <c r="A14" s="136" t="s">
        <v>9</v>
      </c>
      <c r="B14" s="152">
        <f>SUM(B15:B15)</f>
        <v>7.02</v>
      </c>
      <c r="C14" s="76"/>
      <c r="D14" s="36"/>
      <c r="E14" s="36"/>
      <c r="F14" s="36"/>
      <c r="G14" s="36"/>
      <c r="H14" s="36"/>
      <c r="I14" s="36"/>
    </row>
    <row r="15" spans="1:9" s="101" customFormat="1" ht="33.75" customHeight="1" x14ac:dyDescent="0.25">
      <c r="A15" s="21" t="s">
        <v>47</v>
      </c>
      <c r="B15" s="146">
        <v>7.02</v>
      </c>
      <c r="C15" s="18" t="s">
        <v>34</v>
      </c>
      <c r="D15" s="119"/>
      <c r="E15" s="119"/>
      <c r="F15" s="119"/>
      <c r="G15" s="119"/>
      <c r="H15" s="118"/>
      <c r="I15" s="118"/>
    </row>
    <row r="16" spans="1:9" s="103" customFormat="1" x14ac:dyDescent="0.25">
      <c r="A16" s="28" t="s">
        <v>69</v>
      </c>
      <c r="B16" s="158">
        <f>B17</f>
        <v>100</v>
      </c>
      <c r="C16" s="77"/>
      <c r="D16" s="115"/>
      <c r="E16" s="115"/>
      <c r="F16" s="115"/>
      <c r="G16" s="115"/>
      <c r="H16" s="115"/>
      <c r="I16" s="115"/>
    </row>
    <row r="17" spans="1:9" s="122" customFormat="1" ht="47.25" x14ac:dyDescent="0.25">
      <c r="A17" s="21" t="s">
        <v>80</v>
      </c>
      <c r="B17" s="146">
        <v>100</v>
      </c>
      <c r="C17" s="18" t="s">
        <v>15</v>
      </c>
      <c r="D17" s="120"/>
      <c r="E17" s="121"/>
      <c r="F17" s="121"/>
      <c r="G17" s="121"/>
      <c r="H17" s="121"/>
      <c r="I17" s="121"/>
    </row>
    <row r="18" spans="1:9" ht="21.75" customHeight="1" x14ac:dyDescent="0.25">
      <c r="A18" s="136" t="s">
        <v>26</v>
      </c>
      <c r="B18" s="147">
        <f>B19</f>
        <v>30.3</v>
      </c>
      <c r="C18" s="78"/>
      <c r="D18" s="92"/>
      <c r="E18" s="92"/>
      <c r="F18" s="92"/>
      <c r="G18" s="92"/>
      <c r="H18" s="92"/>
      <c r="I18" s="92"/>
    </row>
    <row r="19" spans="1:9" s="101" customFormat="1" ht="31.5" x14ac:dyDescent="0.25">
      <c r="A19" s="23" t="s">
        <v>28</v>
      </c>
      <c r="B19" s="146">
        <v>30.3</v>
      </c>
      <c r="C19" s="12" t="s">
        <v>13</v>
      </c>
      <c r="D19" s="93"/>
      <c r="E19" s="93"/>
      <c r="F19" s="93"/>
      <c r="G19" s="93"/>
      <c r="H19" s="93"/>
      <c r="I19" s="93"/>
    </row>
    <row r="20" spans="1:9" s="102" customFormat="1" x14ac:dyDescent="0.25">
      <c r="A20" s="28" t="s">
        <v>90</v>
      </c>
      <c r="B20" s="143">
        <f>SUM(B21:B22)</f>
        <v>6.5</v>
      </c>
      <c r="C20" s="11"/>
      <c r="D20" s="96"/>
      <c r="E20" s="96"/>
      <c r="F20" s="96"/>
      <c r="G20" s="96"/>
      <c r="H20" s="96"/>
      <c r="I20" s="96"/>
    </row>
    <row r="21" spans="1:9" s="102" customFormat="1" ht="31.5" x14ac:dyDescent="0.25">
      <c r="A21" s="7" t="s">
        <v>146</v>
      </c>
      <c r="B21" s="150">
        <v>1.5</v>
      </c>
      <c r="C21" s="11" t="s">
        <v>19</v>
      </c>
      <c r="D21" s="116"/>
      <c r="E21" s="116"/>
      <c r="F21" s="116"/>
      <c r="G21" s="116"/>
      <c r="H21" s="116"/>
      <c r="I21" s="96"/>
    </row>
    <row r="22" spans="1:9" ht="31.5" x14ac:dyDescent="0.25">
      <c r="A22" s="7" t="s">
        <v>182</v>
      </c>
      <c r="B22" s="145">
        <v>5</v>
      </c>
      <c r="C22" s="15" t="s">
        <v>14</v>
      </c>
      <c r="D22" s="94"/>
      <c r="E22" s="94"/>
      <c r="F22" s="94"/>
      <c r="G22" s="94"/>
      <c r="H22" s="89"/>
      <c r="I22" s="89"/>
    </row>
    <row r="23" spans="1:9" s="103" customFormat="1" ht="31.5" x14ac:dyDescent="0.25">
      <c r="A23" s="28" t="s">
        <v>157</v>
      </c>
      <c r="B23" s="143">
        <f>SUM(B24:B25)</f>
        <v>21.446999999999999</v>
      </c>
      <c r="C23" s="15"/>
      <c r="D23" s="96"/>
      <c r="E23" s="96"/>
      <c r="F23" s="96"/>
      <c r="G23" s="96"/>
      <c r="H23" s="96"/>
      <c r="I23" s="96"/>
    </row>
    <row r="24" spans="1:9" s="102" customFormat="1" ht="31.5" x14ac:dyDescent="0.25">
      <c r="A24" s="37" t="s">
        <v>183</v>
      </c>
      <c r="B24" s="150">
        <v>20</v>
      </c>
      <c r="C24" s="11" t="s">
        <v>23</v>
      </c>
      <c r="D24" s="114"/>
      <c r="E24" s="114"/>
      <c r="F24" s="96"/>
      <c r="G24" s="96"/>
      <c r="H24" s="96"/>
      <c r="I24" s="96"/>
    </row>
    <row r="25" spans="1:9" s="102" customFormat="1" ht="47.25" x14ac:dyDescent="0.25">
      <c r="A25" s="37" t="s">
        <v>158</v>
      </c>
      <c r="B25" s="150">
        <f>0.25+0.177+0.2+0.52+0.3</f>
        <v>1.4470000000000001</v>
      </c>
      <c r="C25" s="11" t="s">
        <v>19</v>
      </c>
      <c r="D25" s="114"/>
      <c r="E25" s="114"/>
      <c r="F25" s="114"/>
      <c r="G25" s="114"/>
      <c r="H25" s="114"/>
      <c r="I25" s="96"/>
    </row>
    <row r="26" spans="1:9" x14ac:dyDescent="0.25">
      <c r="A26" s="28" t="s">
        <v>43</v>
      </c>
      <c r="B26" s="159">
        <f>B27</f>
        <v>0.93200000000000005</v>
      </c>
      <c r="C26" s="18"/>
      <c r="D26" s="23"/>
      <c r="E26" s="23"/>
      <c r="F26" s="23"/>
      <c r="G26" s="23"/>
      <c r="H26" s="23"/>
      <c r="I26" s="79"/>
    </row>
    <row r="27" spans="1:9" s="102" customFormat="1" ht="31.5" x14ac:dyDescent="0.25">
      <c r="A27" s="7" t="s">
        <v>149</v>
      </c>
      <c r="B27" s="150">
        <v>0.93200000000000005</v>
      </c>
      <c r="C27" s="11" t="s">
        <v>19</v>
      </c>
      <c r="D27" s="95"/>
      <c r="E27" s="95"/>
      <c r="F27" s="95"/>
      <c r="G27" s="95"/>
      <c r="H27" s="95"/>
      <c r="I27" s="96"/>
    </row>
    <row r="28" spans="1:9" ht="28.5" customHeight="1" x14ac:dyDescent="0.25">
      <c r="A28" s="24" t="s">
        <v>55</v>
      </c>
      <c r="B28" s="142">
        <f>B26+B23+B20+B18+B16+B14+B12+B7+B4</f>
        <v>261.59000000000003</v>
      </c>
      <c r="C28" s="177" t="s">
        <v>52</v>
      </c>
      <c r="D28" s="177"/>
      <c r="E28" s="92"/>
      <c r="F28" s="92"/>
      <c r="G28" s="92"/>
      <c r="H28" s="89"/>
      <c r="I28" s="89"/>
    </row>
    <row r="29" spans="1:9" ht="15.75" customHeight="1" x14ac:dyDescent="0.25">
      <c r="A29" s="61"/>
      <c r="B29" s="62"/>
      <c r="C29" s="63"/>
      <c r="D29" s="63"/>
      <c r="E29" s="104"/>
      <c r="F29" s="104"/>
      <c r="G29" s="104"/>
      <c r="H29" s="105"/>
      <c r="I29" s="105"/>
    </row>
    <row r="30" spans="1:9" ht="16.5" customHeight="1" x14ac:dyDescent="0.25">
      <c r="A30" s="106" t="s">
        <v>115</v>
      </c>
    </row>
  </sheetData>
  <mergeCells count="11">
    <mergeCell ref="C28:D28"/>
    <mergeCell ref="A1:A2"/>
    <mergeCell ref="B1:B2"/>
    <mergeCell ref="C1:C2"/>
    <mergeCell ref="D1:D2"/>
    <mergeCell ref="A3:I3"/>
    <mergeCell ref="E1:E2"/>
    <mergeCell ref="F1:F2"/>
    <mergeCell ref="G1:G2"/>
    <mergeCell ref="H1:H2"/>
    <mergeCell ref="I1:I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4"/>
  <sheetViews>
    <sheetView view="pageBreakPreview" topLeftCell="A13" zoomScale="115" zoomScaleNormal="115" zoomScaleSheetLayoutView="115" zoomScalePageLayoutView="115" workbookViewId="0">
      <selection activeCell="C16" sqref="C16"/>
    </sheetView>
  </sheetViews>
  <sheetFormatPr defaultColWidth="11" defaultRowHeight="15.75" x14ac:dyDescent="0.25"/>
  <cols>
    <col min="1" max="1" width="54.375" style="2" customWidth="1"/>
    <col min="2" max="2" width="10" style="14" customWidth="1"/>
    <col min="3" max="3" width="8" style="14" customWidth="1"/>
    <col min="4" max="4" width="8.625" style="2" customWidth="1"/>
    <col min="5" max="5" width="7.125" style="2" customWidth="1"/>
    <col min="6" max="6" width="6.875" style="2" customWidth="1"/>
    <col min="7" max="7" width="7.5" style="2" customWidth="1"/>
    <col min="8" max="8" width="7.125" style="2" customWidth="1"/>
    <col min="9" max="9" width="8.625" style="2" customWidth="1"/>
    <col min="10" max="43" width="11" style="101"/>
    <col min="44" max="16384" width="11" style="2"/>
  </cols>
  <sheetData>
    <row r="1" spans="1:43" ht="33.75" customHeight="1" x14ac:dyDescent="0.25">
      <c r="A1" s="183"/>
      <c r="B1" s="179" t="s">
        <v>107</v>
      </c>
      <c r="C1" s="179" t="s">
        <v>31</v>
      </c>
      <c r="D1" s="180">
        <v>2018</v>
      </c>
      <c r="E1" s="180">
        <v>2019</v>
      </c>
      <c r="F1" s="180">
        <v>2020</v>
      </c>
      <c r="G1" s="180">
        <v>2021</v>
      </c>
      <c r="H1" s="180">
        <v>2022</v>
      </c>
      <c r="I1" s="180">
        <v>2023</v>
      </c>
    </row>
    <row r="2" spans="1:43" ht="51" customHeight="1" x14ac:dyDescent="0.25">
      <c r="A2" s="183"/>
      <c r="B2" s="179"/>
      <c r="C2" s="179"/>
      <c r="D2" s="180"/>
      <c r="E2" s="180"/>
      <c r="F2" s="180"/>
      <c r="G2" s="180"/>
      <c r="H2" s="180"/>
      <c r="I2" s="180"/>
    </row>
    <row r="3" spans="1:43" ht="33" customHeight="1" x14ac:dyDescent="0.25">
      <c r="A3" s="178" t="s">
        <v>5</v>
      </c>
      <c r="B3" s="178"/>
      <c r="C3" s="178"/>
      <c r="D3" s="178"/>
      <c r="E3" s="178"/>
      <c r="F3" s="178"/>
      <c r="G3" s="178"/>
      <c r="H3" s="178"/>
      <c r="I3" s="178"/>
    </row>
    <row r="4" spans="1:43" ht="22.5" customHeight="1" x14ac:dyDescent="0.25">
      <c r="A4" s="36" t="s">
        <v>29</v>
      </c>
      <c r="B4" s="144">
        <f>B6</f>
        <v>13.69</v>
      </c>
      <c r="C4" s="80"/>
      <c r="D4" s="80"/>
      <c r="E4" s="80"/>
      <c r="F4" s="80"/>
      <c r="G4" s="80"/>
      <c r="H4" s="80"/>
      <c r="I4" s="80"/>
    </row>
    <row r="5" spans="1:43" ht="63" x14ac:dyDescent="0.25">
      <c r="A5" s="20" t="s">
        <v>241</v>
      </c>
      <c r="B5" s="149">
        <v>28.35</v>
      </c>
      <c r="C5" s="17" t="s">
        <v>45</v>
      </c>
      <c r="D5" s="74"/>
      <c r="E5" s="74"/>
      <c r="F5" s="74"/>
      <c r="G5" s="74"/>
      <c r="H5" s="74"/>
      <c r="I5" s="74"/>
    </row>
    <row r="6" spans="1:43" ht="47.25" x14ac:dyDescent="0.25">
      <c r="A6" s="21" t="s">
        <v>124</v>
      </c>
      <c r="B6" s="146">
        <v>13.69</v>
      </c>
      <c r="C6" s="17" t="s">
        <v>14</v>
      </c>
      <c r="D6" s="83"/>
      <c r="E6" s="83"/>
      <c r="F6" s="83"/>
      <c r="G6" s="83"/>
      <c r="H6" s="88"/>
      <c r="I6" s="88"/>
    </row>
    <row r="7" spans="1:43" ht="16.5" customHeight="1" x14ac:dyDescent="0.25">
      <c r="A7" s="36" t="s">
        <v>2</v>
      </c>
      <c r="B7" s="147">
        <f>SUM(B8:B13)</f>
        <v>37.5</v>
      </c>
      <c r="C7" s="78"/>
      <c r="D7" s="89"/>
      <c r="E7" s="92"/>
      <c r="F7" s="92"/>
      <c r="G7" s="92"/>
      <c r="H7" s="92"/>
      <c r="I7" s="89"/>
    </row>
    <row r="8" spans="1:43" s="101" customFormat="1" ht="38.25" customHeight="1" x14ac:dyDescent="0.25">
      <c r="A8" s="32" t="s">
        <v>184</v>
      </c>
      <c r="B8" s="150">
        <v>5.0999999999999996</v>
      </c>
      <c r="C8" s="11" t="s">
        <v>15</v>
      </c>
      <c r="D8" s="88"/>
      <c r="E8" s="83"/>
      <c r="F8" s="83"/>
      <c r="G8" s="83"/>
      <c r="H8" s="83"/>
      <c r="I8" s="83"/>
    </row>
    <row r="9" spans="1:43" s="101" customFormat="1" ht="34.5" customHeight="1" x14ac:dyDescent="0.25">
      <c r="A9" s="32" t="s">
        <v>110</v>
      </c>
      <c r="B9" s="146">
        <v>0.8</v>
      </c>
      <c r="C9" s="18">
        <v>2018</v>
      </c>
      <c r="D9" s="83"/>
      <c r="E9" s="92"/>
      <c r="F9" s="88"/>
      <c r="G9" s="88"/>
      <c r="H9" s="88"/>
      <c r="I9" s="88"/>
    </row>
    <row r="10" spans="1:43" s="102" customFormat="1" ht="31.5" x14ac:dyDescent="0.25">
      <c r="A10" s="37" t="s">
        <v>185</v>
      </c>
      <c r="B10" s="150">
        <v>5.0999999999999996</v>
      </c>
      <c r="C10" s="11" t="s">
        <v>116</v>
      </c>
      <c r="D10" s="96"/>
      <c r="E10" s="83"/>
      <c r="F10" s="83"/>
      <c r="G10" s="83"/>
      <c r="H10" s="83"/>
      <c r="I10" s="83"/>
    </row>
    <row r="11" spans="1:43" s="102" customFormat="1" ht="31.5" x14ac:dyDescent="0.25">
      <c r="A11" s="32" t="s">
        <v>147</v>
      </c>
      <c r="B11" s="146">
        <v>0.8</v>
      </c>
      <c r="C11" s="18" t="s">
        <v>23</v>
      </c>
      <c r="D11" s="83"/>
      <c r="E11" s="83"/>
      <c r="F11" s="80"/>
      <c r="G11" s="96"/>
      <c r="H11" s="96"/>
      <c r="I11" s="96"/>
    </row>
    <row r="12" spans="1:43" s="102" customFormat="1" ht="31.5" x14ac:dyDescent="0.25">
      <c r="A12" s="37" t="s">
        <v>186</v>
      </c>
      <c r="B12" s="150">
        <v>3.7</v>
      </c>
      <c r="C12" s="11" t="s">
        <v>35</v>
      </c>
      <c r="D12" s="96"/>
      <c r="E12" s="88"/>
      <c r="F12" s="83"/>
      <c r="G12" s="83"/>
      <c r="H12" s="83"/>
      <c r="I12" s="83"/>
    </row>
    <row r="13" spans="1:43" s="102" customFormat="1" ht="31.5" x14ac:dyDescent="0.25">
      <c r="A13" s="32" t="s">
        <v>187</v>
      </c>
      <c r="B13" s="146">
        <v>22</v>
      </c>
      <c r="C13" s="18" t="s">
        <v>154</v>
      </c>
      <c r="D13" s="96"/>
      <c r="E13" s="96"/>
      <c r="F13" s="83"/>
      <c r="G13" s="83"/>
      <c r="H13" s="83"/>
      <c r="I13" s="83"/>
    </row>
    <row r="14" spans="1:43" x14ac:dyDescent="0.25">
      <c r="A14" s="123" t="s">
        <v>9</v>
      </c>
      <c r="B14" s="147">
        <f>SUM(B15:B15)</f>
        <v>24.74</v>
      </c>
      <c r="C14" s="78"/>
      <c r="D14" s="88"/>
      <c r="E14" s="89"/>
      <c r="F14" s="89"/>
      <c r="G14" s="89"/>
      <c r="H14" s="89"/>
      <c r="I14" s="89"/>
    </row>
    <row r="15" spans="1:43" ht="29.25" customHeight="1" x14ac:dyDescent="0.25">
      <c r="A15" s="7" t="s">
        <v>134</v>
      </c>
      <c r="B15" s="145">
        <v>24.74</v>
      </c>
      <c r="C15" s="10" t="s">
        <v>10</v>
      </c>
      <c r="D15" s="87"/>
      <c r="E15" s="87"/>
      <c r="F15" s="87"/>
      <c r="G15" s="87"/>
      <c r="H15" s="89"/>
      <c r="I15" s="89"/>
    </row>
    <row r="16" spans="1:43" s="103" customFormat="1" x14ac:dyDescent="0.25">
      <c r="A16" s="28" t="s">
        <v>69</v>
      </c>
      <c r="B16" s="158">
        <f>B17</f>
        <v>100</v>
      </c>
      <c r="C16" s="77"/>
      <c r="D16" s="115"/>
      <c r="E16" s="115"/>
      <c r="F16" s="115"/>
      <c r="G16" s="115"/>
      <c r="H16" s="115"/>
      <c r="I16" s="115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</row>
    <row r="17" spans="1:43" s="122" customFormat="1" ht="31.5" x14ac:dyDescent="0.25">
      <c r="A17" s="21" t="s">
        <v>81</v>
      </c>
      <c r="B17" s="146">
        <v>100</v>
      </c>
      <c r="C17" s="18" t="s">
        <v>19</v>
      </c>
      <c r="D17" s="124"/>
      <c r="E17" s="124"/>
      <c r="F17" s="124"/>
      <c r="G17" s="124"/>
      <c r="H17" s="124"/>
      <c r="I17" s="110"/>
    </row>
    <row r="18" spans="1:43" s="103" customFormat="1" ht="31.5" x14ac:dyDescent="0.25">
      <c r="A18" s="28" t="s">
        <v>160</v>
      </c>
      <c r="B18" s="143">
        <f>SUM(B19:B21)</f>
        <v>3.476</v>
      </c>
      <c r="C18" s="15"/>
      <c r="D18" s="96"/>
      <c r="E18" s="96"/>
      <c r="F18" s="96"/>
      <c r="G18" s="96"/>
      <c r="H18" s="96"/>
      <c r="I18" s="96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</row>
    <row r="19" spans="1:43" s="102" customFormat="1" ht="36.75" customHeight="1" x14ac:dyDescent="0.25">
      <c r="A19" s="37" t="s">
        <v>188</v>
      </c>
      <c r="B19" s="150">
        <f>1.2+0.15</f>
        <v>1.3499999999999999</v>
      </c>
      <c r="C19" s="11" t="s">
        <v>19</v>
      </c>
      <c r="D19" s="114"/>
      <c r="E19" s="114"/>
      <c r="F19" s="114"/>
      <c r="G19" s="114"/>
      <c r="H19" s="114"/>
      <c r="I19" s="96"/>
    </row>
    <row r="20" spans="1:43" s="102" customFormat="1" ht="31.5" x14ac:dyDescent="0.25">
      <c r="A20" s="41" t="s">
        <v>148</v>
      </c>
      <c r="B20" s="150">
        <v>1.2</v>
      </c>
      <c r="C20" s="11" t="s">
        <v>25</v>
      </c>
      <c r="D20" s="96"/>
      <c r="E20" s="114"/>
      <c r="F20" s="114"/>
      <c r="G20" s="96"/>
      <c r="H20" s="96"/>
      <c r="I20" s="96"/>
    </row>
    <row r="21" spans="1:43" s="102" customFormat="1" ht="31.5" x14ac:dyDescent="0.25">
      <c r="A21" s="21" t="s">
        <v>162</v>
      </c>
      <c r="B21" s="150">
        <f>0.5+0.3+0.126</f>
        <v>0.92600000000000005</v>
      </c>
      <c r="C21" s="11" t="s">
        <v>24</v>
      </c>
      <c r="D21" s="114"/>
      <c r="E21" s="114"/>
      <c r="F21" s="114"/>
      <c r="G21" s="96"/>
      <c r="H21" s="96"/>
      <c r="I21" s="96"/>
    </row>
    <row r="22" spans="1:43" s="101" customFormat="1" ht="31.5" customHeight="1" x14ac:dyDescent="0.25">
      <c r="A22" s="28" t="s">
        <v>55</v>
      </c>
      <c r="B22" s="143">
        <f>B18+B16+B14+B7+B4</f>
        <v>179.40600000000001</v>
      </c>
      <c r="C22" s="184" t="s">
        <v>52</v>
      </c>
      <c r="D22" s="184"/>
      <c r="E22" s="88"/>
      <c r="F22" s="88"/>
      <c r="G22" s="88"/>
      <c r="H22" s="88"/>
      <c r="I22" s="88"/>
    </row>
    <row r="23" spans="1:43" s="101" customFormat="1" ht="12" customHeight="1" x14ac:dyDescent="0.25">
      <c r="A23" s="65"/>
      <c r="B23" s="66"/>
      <c r="C23" s="67"/>
      <c r="D23" s="67"/>
      <c r="E23" s="125"/>
      <c r="F23" s="125"/>
      <c r="G23" s="125"/>
      <c r="H23" s="125"/>
      <c r="I23" s="125"/>
    </row>
    <row r="24" spans="1:43" x14ac:dyDescent="0.25">
      <c r="A24" s="106" t="s">
        <v>115</v>
      </c>
    </row>
  </sheetData>
  <mergeCells count="11">
    <mergeCell ref="C22:D22"/>
    <mergeCell ref="A1:A2"/>
    <mergeCell ref="B1:B2"/>
    <mergeCell ref="C1:C2"/>
    <mergeCell ref="D1:D2"/>
    <mergeCell ref="A3:I3"/>
    <mergeCell ref="E1:E2"/>
    <mergeCell ref="F1:F2"/>
    <mergeCell ref="G1:G2"/>
    <mergeCell ref="H1:H2"/>
    <mergeCell ref="I1:I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</oddFooter>
  </headerFooter>
  <rowBreaks count="1" manualBreakCount="1">
    <brk id="13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0"/>
  <sheetViews>
    <sheetView view="pageBreakPreview" topLeftCell="A22" zoomScaleSheetLayoutView="100" workbookViewId="0">
      <selection activeCell="B23" sqref="B23"/>
    </sheetView>
  </sheetViews>
  <sheetFormatPr defaultColWidth="11" defaultRowHeight="15.75" x14ac:dyDescent="0.25"/>
  <cols>
    <col min="1" max="1" width="54.375" style="2" customWidth="1"/>
    <col min="2" max="2" width="10" style="14" customWidth="1"/>
    <col min="3" max="3" width="8" style="14" customWidth="1"/>
    <col min="4" max="4" width="8.625" style="2" customWidth="1"/>
    <col min="5" max="5" width="7.125" style="2" customWidth="1"/>
    <col min="6" max="6" width="6.875" style="2" customWidth="1"/>
    <col min="7" max="7" width="7.5" style="2" customWidth="1"/>
    <col min="8" max="8" width="7.125" style="2" customWidth="1"/>
    <col min="9" max="9" width="8.625" style="2" customWidth="1"/>
    <col min="10" max="44" width="11" style="101"/>
    <col min="45" max="16384" width="11" style="2"/>
  </cols>
  <sheetData>
    <row r="1" spans="1:44" ht="33.75" customHeight="1" x14ac:dyDescent="0.25">
      <c r="A1" s="183"/>
      <c r="B1" s="179" t="s">
        <v>107</v>
      </c>
      <c r="C1" s="179" t="s">
        <v>31</v>
      </c>
      <c r="D1" s="180">
        <v>2018</v>
      </c>
      <c r="E1" s="180">
        <v>2019</v>
      </c>
      <c r="F1" s="180">
        <v>2020</v>
      </c>
      <c r="G1" s="180">
        <v>2021</v>
      </c>
      <c r="H1" s="180">
        <v>2022</v>
      </c>
      <c r="I1" s="180">
        <v>2023</v>
      </c>
    </row>
    <row r="2" spans="1:44" ht="51" customHeight="1" x14ac:dyDescent="0.25">
      <c r="A2" s="183"/>
      <c r="B2" s="179"/>
      <c r="C2" s="179"/>
      <c r="D2" s="180"/>
      <c r="E2" s="180"/>
      <c r="F2" s="180"/>
      <c r="G2" s="180"/>
      <c r="H2" s="180"/>
      <c r="I2" s="180"/>
    </row>
    <row r="3" spans="1:44" ht="43.5" customHeight="1" x14ac:dyDescent="0.25">
      <c r="A3" s="178" t="s">
        <v>6</v>
      </c>
      <c r="B3" s="178"/>
      <c r="C3" s="178"/>
      <c r="D3" s="178"/>
      <c r="E3" s="178"/>
      <c r="F3" s="178"/>
      <c r="G3" s="178"/>
      <c r="H3" s="178"/>
      <c r="I3" s="178"/>
    </row>
    <row r="4" spans="1:44" ht="23.25" customHeight="1" x14ac:dyDescent="0.25">
      <c r="A4" s="36" t="s">
        <v>29</v>
      </c>
      <c r="B4" s="144">
        <f>B6</f>
        <v>27.28</v>
      </c>
      <c r="C4" s="80"/>
      <c r="D4" s="80"/>
      <c r="E4" s="80"/>
      <c r="F4" s="80"/>
      <c r="G4" s="80"/>
      <c r="H4" s="80"/>
      <c r="I4" s="80"/>
    </row>
    <row r="5" spans="1:44" ht="63" x14ac:dyDescent="0.25">
      <c r="A5" s="9" t="s">
        <v>240</v>
      </c>
      <c r="B5" s="149">
        <v>81.7</v>
      </c>
      <c r="C5" s="17" t="s">
        <v>45</v>
      </c>
      <c r="D5" s="74"/>
      <c r="E5" s="74"/>
      <c r="F5" s="74"/>
      <c r="G5" s="74"/>
      <c r="H5" s="74"/>
      <c r="I5" s="74"/>
    </row>
    <row r="6" spans="1:44" ht="47.25" x14ac:dyDescent="0.25">
      <c r="A6" s="21" t="s">
        <v>100</v>
      </c>
      <c r="B6" s="146">
        <v>27.28</v>
      </c>
      <c r="C6" s="17" t="s">
        <v>14</v>
      </c>
      <c r="D6" s="74"/>
      <c r="E6" s="74"/>
      <c r="F6" s="74"/>
      <c r="G6" s="74"/>
      <c r="H6" s="88"/>
      <c r="I6" s="88"/>
    </row>
    <row r="7" spans="1:44" ht="22.5" customHeight="1" x14ac:dyDescent="0.25">
      <c r="A7" s="36" t="s">
        <v>2</v>
      </c>
      <c r="B7" s="148">
        <f>SUM(B8:B13)</f>
        <v>37</v>
      </c>
      <c r="C7" s="26"/>
      <c r="D7" s="89"/>
      <c r="E7" s="89"/>
      <c r="F7" s="89"/>
      <c r="G7" s="89"/>
      <c r="H7" s="89"/>
      <c r="I7" s="89"/>
    </row>
    <row r="8" spans="1:44" s="103" customFormat="1" ht="42.75" customHeight="1" x14ac:dyDescent="0.25">
      <c r="A8" s="7" t="s">
        <v>189</v>
      </c>
      <c r="B8" s="146">
        <v>12.9</v>
      </c>
      <c r="C8" s="17" t="s">
        <v>1</v>
      </c>
      <c r="D8" s="96"/>
      <c r="E8" s="96"/>
      <c r="F8" s="74"/>
      <c r="G8" s="74"/>
      <c r="H8" s="74"/>
      <c r="I8" s="74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</row>
    <row r="9" spans="1:44" s="103" customFormat="1" ht="33.75" customHeight="1" x14ac:dyDescent="0.25">
      <c r="A9" s="7" t="s">
        <v>139</v>
      </c>
      <c r="B9" s="146">
        <v>8</v>
      </c>
      <c r="C9" s="17" t="s">
        <v>17</v>
      </c>
      <c r="D9" s="126"/>
      <c r="E9" s="74"/>
      <c r="F9" s="74"/>
      <c r="G9" s="74"/>
      <c r="H9" s="74"/>
      <c r="I9" s="80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</row>
    <row r="10" spans="1:44" s="103" customFormat="1" ht="37.5" customHeight="1" x14ac:dyDescent="0.25">
      <c r="A10" s="7" t="s">
        <v>190</v>
      </c>
      <c r="B10" s="146">
        <v>4.0999999999999996</v>
      </c>
      <c r="C10" s="18" t="s">
        <v>15</v>
      </c>
      <c r="D10" s="96"/>
      <c r="E10" s="74"/>
      <c r="F10" s="74"/>
      <c r="G10" s="74"/>
      <c r="H10" s="74"/>
      <c r="I10" s="74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</row>
    <row r="11" spans="1:44" s="103" customFormat="1" ht="52.5" customHeight="1" x14ac:dyDescent="0.25">
      <c r="A11" s="7" t="s">
        <v>141</v>
      </c>
      <c r="B11" s="146">
        <v>4</v>
      </c>
      <c r="C11" s="18" t="s">
        <v>24</v>
      </c>
      <c r="D11" s="74"/>
      <c r="E11" s="74"/>
      <c r="F11" s="74"/>
      <c r="G11" s="126"/>
      <c r="H11" s="96"/>
      <c r="I11" s="96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</row>
    <row r="12" spans="1:44" s="103" customFormat="1" ht="47.25" x14ac:dyDescent="0.25">
      <c r="A12" s="7" t="s">
        <v>142</v>
      </c>
      <c r="B12" s="146">
        <v>1</v>
      </c>
      <c r="C12" s="18" t="s">
        <v>23</v>
      </c>
      <c r="D12" s="74"/>
      <c r="E12" s="74"/>
      <c r="F12" s="126"/>
      <c r="G12" s="126"/>
      <c r="H12" s="126"/>
      <c r="I12" s="96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</row>
    <row r="13" spans="1:44" s="102" customFormat="1" ht="34.5" customHeight="1" x14ac:dyDescent="0.25">
      <c r="A13" s="7" t="s">
        <v>235</v>
      </c>
      <c r="B13" s="146">
        <v>7</v>
      </c>
      <c r="C13" s="18" t="s">
        <v>50</v>
      </c>
      <c r="D13" s="74"/>
      <c r="E13" s="74"/>
      <c r="F13" s="74"/>
      <c r="G13" s="74"/>
      <c r="H13" s="74"/>
      <c r="I13" s="74"/>
    </row>
    <row r="14" spans="1:44" ht="21.75" customHeight="1" x14ac:dyDescent="0.25">
      <c r="A14" s="127" t="s">
        <v>9</v>
      </c>
      <c r="B14" s="148">
        <f>B15</f>
        <v>5.85</v>
      </c>
      <c r="C14" s="26"/>
      <c r="D14" s="88"/>
      <c r="E14" s="88"/>
      <c r="F14" s="88"/>
      <c r="G14" s="88"/>
      <c r="H14" s="88"/>
      <c r="I14" s="88"/>
    </row>
    <row r="15" spans="1:44" ht="35.25" customHeight="1" x14ac:dyDescent="0.25">
      <c r="A15" s="21" t="s">
        <v>48</v>
      </c>
      <c r="B15" s="149">
        <v>5.85</v>
      </c>
      <c r="C15" s="17" t="s">
        <v>18</v>
      </c>
      <c r="D15" s="88"/>
      <c r="E15" s="87"/>
      <c r="F15" s="87"/>
      <c r="G15" s="87"/>
      <c r="H15" s="88"/>
      <c r="I15" s="88"/>
    </row>
    <row r="16" spans="1:44" ht="17.25" customHeight="1" x14ac:dyDescent="0.25">
      <c r="A16" s="136" t="s">
        <v>12</v>
      </c>
      <c r="B16" s="148">
        <f>SUM(B17:B19)</f>
        <v>1488</v>
      </c>
      <c r="C16" s="26"/>
      <c r="D16" s="89"/>
      <c r="E16" s="89"/>
      <c r="F16" s="89"/>
      <c r="G16" s="89"/>
      <c r="H16" s="89"/>
      <c r="I16" s="89"/>
    </row>
    <row r="17" spans="1:44" ht="36" customHeight="1" x14ac:dyDescent="0.25">
      <c r="A17" s="21" t="s">
        <v>64</v>
      </c>
      <c r="B17" s="146">
        <v>1200</v>
      </c>
      <c r="C17" s="17" t="s">
        <v>15</v>
      </c>
      <c r="D17" s="88"/>
      <c r="E17" s="90"/>
      <c r="F17" s="90"/>
      <c r="G17" s="90"/>
      <c r="H17" s="90"/>
      <c r="I17" s="90"/>
    </row>
    <row r="18" spans="1:44" s="102" customFormat="1" ht="51.75" customHeight="1" x14ac:dyDescent="0.25">
      <c r="A18" s="7" t="s">
        <v>191</v>
      </c>
      <c r="B18" s="150">
        <v>88</v>
      </c>
      <c r="C18" s="11">
        <v>2018</v>
      </c>
      <c r="D18" s="111"/>
      <c r="E18" s="96"/>
      <c r="F18" s="96"/>
      <c r="G18" s="96"/>
      <c r="H18" s="96"/>
      <c r="I18" s="96"/>
    </row>
    <row r="19" spans="1:44" s="102" customFormat="1" ht="51.75" customHeight="1" x14ac:dyDescent="0.25">
      <c r="A19" s="7" t="s">
        <v>192</v>
      </c>
      <c r="B19" s="150">
        <v>200</v>
      </c>
      <c r="C19" s="11" t="s">
        <v>18</v>
      </c>
      <c r="D19" s="96"/>
      <c r="E19" s="111"/>
      <c r="F19" s="111"/>
      <c r="G19" s="111"/>
      <c r="H19" s="96"/>
      <c r="I19" s="96"/>
    </row>
    <row r="20" spans="1:44" s="103" customFormat="1" ht="20.25" customHeight="1" x14ac:dyDescent="0.25">
      <c r="A20" s="28" t="s">
        <v>69</v>
      </c>
      <c r="B20" s="143">
        <f>B21</f>
        <v>2</v>
      </c>
      <c r="C20" s="81"/>
      <c r="D20" s="96"/>
      <c r="E20" s="96"/>
      <c r="F20" s="96"/>
      <c r="G20" s="96"/>
      <c r="H20" s="96"/>
      <c r="I20" s="96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</row>
    <row r="21" spans="1:44" s="122" customFormat="1" ht="31.5" x14ac:dyDescent="0.25">
      <c r="A21" s="21" t="s">
        <v>82</v>
      </c>
      <c r="B21" s="146">
        <v>2</v>
      </c>
      <c r="C21" s="18" t="s">
        <v>25</v>
      </c>
      <c r="D21" s="110"/>
      <c r="E21" s="121"/>
      <c r="F21" s="121"/>
      <c r="G21" s="110"/>
      <c r="H21" s="110"/>
      <c r="I21" s="110"/>
    </row>
    <row r="22" spans="1:44" ht="21.75" customHeight="1" x14ac:dyDescent="0.25">
      <c r="A22" s="136" t="s">
        <v>30</v>
      </c>
      <c r="B22" s="147">
        <f>SUM(B23:B23)</f>
        <v>130.83000000000001</v>
      </c>
      <c r="C22" s="78"/>
      <c r="D22" s="89"/>
      <c r="E22" s="89"/>
      <c r="F22" s="89"/>
      <c r="G22" s="89"/>
      <c r="H22" s="89"/>
      <c r="I22" s="89"/>
    </row>
    <row r="23" spans="1:44" ht="78.75" x14ac:dyDescent="0.25">
      <c r="A23" s="7" t="s">
        <v>135</v>
      </c>
      <c r="B23" s="150">
        <v>130.83000000000001</v>
      </c>
      <c r="C23" s="10" t="s">
        <v>22</v>
      </c>
      <c r="D23" s="91"/>
      <c r="E23" s="91"/>
      <c r="F23" s="91"/>
      <c r="G23" s="91"/>
      <c r="H23" s="91"/>
      <c r="I23" s="91"/>
    </row>
    <row r="24" spans="1:44" s="103" customFormat="1" x14ac:dyDescent="0.25">
      <c r="A24" s="28" t="s">
        <v>71</v>
      </c>
      <c r="B24" s="143">
        <f>SUM(B25:B27)</f>
        <v>6.0600000000000005</v>
      </c>
      <c r="C24" s="15"/>
      <c r="D24" s="96"/>
      <c r="E24" s="96"/>
      <c r="F24" s="96"/>
      <c r="G24" s="96"/>
      <c r="H24" s="96"/>
      <c r="I24" s="96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</row>
    <row r="25" spans="1:44" s="102" customFormat="1" ht="47.25" x14ac:dyDescent="0.25">
      <c r="A25" s="128" t="s">
        <v>193</v>
      </c>
      <c r="B25" s="150">
        <v>2.2000000000000002</v>
      </c>
      <c r="C25" s="11" t="s">
        <v>25</v>
      </c>
      <c r="D25" s="96"/>
      <c r="E25" s="129"/>
      <c r="F25" s="129"/>
      <c r="G25" s="110"/>
      <c r="H25" s="110"/>
      <c r="I25" s="110"/>
    </row>
    <row r="26" spans="1:44" s="102" customFormat="1" ht="47.25" x14ac:dyDescent="0.25">
      <c r="A26" s="37" t="s">
        <v>194</v>
      </c>
      <c r="B26" s="146">
        <v>1.5</v>
      </c>
      <c r="C26" s="18" t="s">
        <v>15</v>
      </c>
      <c r="D26" s="96"/>
      <c r="E26" s="129"/>
      <c r="F26" s="129"/>
      <c r="G26" s="129"/>
      <c r="H26" s="129"/>
      <c r="I26" s="129"/>
    </row>
    <row r="27" spans="1:44" s="102" customFormat="1" ht="63" x14ac:dyDescent="0.25">
      <c r="A27" s="21" t="s">
        <v>195</v>
      </c>
      <c r="B27" s="150">
        <f>0.5+0.8+0.32+0.74</f>
        <v>2.3600000000000003</v>
      </c>
      <c r="C27" s="11" t="s">
        <v>89</v>
      </c>
      <c r="D27" s="129"/>
      <c r="E27" s="129"/>
      <c r="F27" s="96"/>
      <c r="G27" s="96"/>
      <c r="H27" s="96"/>
      <c r="I27" s="96"/>
    </row>
    <row r="28" spans="1:44" ht="36.75" customHeight="1" x14ac:dyDescent="0.25">
      <c r="A28" s="24" t="s">
        <v>55</v>
      </c>
      <c r="B28" s="142">
        <f>B24+B22+B20+B16+B14+B7+B4</f>
        <v>1697.02</v>
      </c>
      <c r="C28" s="177" t="s">
        <v>52</v>
      </c>
      <c r="D28" s="177"/>
      <c r="E28" s="92"/>
      <c r="F28" s="92"/>
      <c r="G28" s="92"/>
      <c r="H28" s="89"/>
      <c r="I28" s="89"/>
    </row>
    <row r="29" spans="1:44" ht="17.25" customHeight="1" x14ac:dyDescent="0.25">
      <c r="A29" s="61"/>
      <c r="B29" s="62"/>
      <c r="C29" s="63"/>
      <c r="D29" s="63"/>
      <c r="E29" s="104"/>
      <c r="F29" s="104"/>
      <c r="G29" s="104"/>
      <c r="H29" s="105"/>
      <c r="I29" s="105"/>
    </row>
    <row r="30" spans="1:44" x14ac:dyDescent="0.25">
      <c r="A30" s="106" t="s">
        <v>115</v>
      </c>
    </row>
  </sheetData>
  <mergeCells count="11">
    <mergeCell ref="C28:D28"/>
    <mergeCell ref="A1:A2"/>
    <mergeCell ref="B1:B2"/>
    <mergeCell ref="C1:C2"/>
    <mergeCell ref="D1:D2"/>
    <mergeCell ref="A3:I3"/>
    <mergeCell ref="E1:E2"/>
    <mergeCell ref="F1:F2"/>
    <mergeCell ref="G1:G2"/>
    <mergeCell ref="H1:H2"/>
    <mergeCell ref="I1:I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</oddFooter>
  </headerFooter>
  <rowBreaks count="1" manualBreakCount="1">
    <brk id="21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5"/>
  <sheetViews>
    <sheetView view="pageBreakPreview" topLeftCell="A13" zoomScaleSheetLayoutView="100" workbookViewId="0">
      <selection activeCell="C17" sqref="C17"/>
    </sheetView>
  </sheetViews>
  <sheetFormatPr defaultColWidth="11" defaultRowHeight="15.75" x14ac:dyDescent="0.25"/>
  <cols>
    <col min="1" max="1" width="54.375" style="2" customWidth="1"/>
    <col min="2" max="2" width="10" style="14" customWidth="1"/>
    <col min="3" max="3" width="8" style="14" customWidth="1"/>
    <col min="4" max="4" width="8.625" style="2" customWidth="1"/>
    <col min="5" max="5" width="7.125" style="2" customWidth="1"/>
    <col min="6" max="6" width="6.875" style="2" customWidth="1"/>
    <col min="7" max="7" width="7.5" style="2" customWidth="1"/>
    <col min="8" max="8" width="7.125" style="2" customWidth="1"/>
    <col min="9" max="9" width="8.625" style="2" customWidth="1"/>
    <col min="10" max="42" width="11" style="101"/>
    <col min="43" max="16384" width="11" style="2"/>
  </cols>
  <sheetData>
    <row r="1" spans="1:42" ht="33.75" customHeight="1" x14ac:dyDescent="0.25">
      <c r="A1" s="183"/>
      <c r="B1" s="179" t="s">
        <v>107</v>
      </c>
      <c r="C1" s="179" t="s">
        <v>31</v>
      </c>
      <c r="D1" s="180">
        <v>2018</v>
      </c>
      <c r="E1" s="180">
        <v>2019</v>
      </c>
      <c r="F1" s="180">
        <v>2020</v>
      </c>
      <c r="G1" s="180">
        <v>2021</v>
      </c>
      <c r="H1" s="180">
        <v>2022</v>
      </c>
      <c r="I1" s="180">
        <v>2023</v>
      </c>
    </row>
    <row r="2" spans="1:42" ht="51" customHeight="1" x14ac:dyDescent="0.25">
      <c r="A2" s="183"/>
      <c r="B2" s="179"/>
      <c r="C2" s="179"/>
      <c r="D2" s="180"/>
      <c r="E2" s="180"/>
      <c r="F2" s="180"/>
      <c r="G2" s="180"/>
      <c r="H2" s="180"/>
      <c r="I2" s="180"/>
    </row>
    <row r="3" spans="1:42" ht="42" customHeight="1" x14ac:dyDescent="0.25">
      <c r="A3" s="178" t="s">
        <v>7</v>
      </c>
      <c r="B3" s="178"/>
      <c r="C3" s="178"/>
      <c r="D3" s="178"/>
      <c r="E3" s="178"/>
      <c r="F3" s="178"/>
      <c r="G3" s="178"/>
      <c r="H3" s="178"/>
      <c r="I3" s="178"/>
    </row>
    <row r="4" spans="1:42" ht="20.25" x14ac:dyDescent="0.25">
      <c r="A4" s="36" t="s">
        <v>29</v>
      </c>
      <c r="B4" s="144">
        <f>B6</f>
        <v>6.9</v>
      </c>
      <c r="C4" s="80"/>
      <c r="D4" s="80"/>
      <c r="E4" s="80"/>
      <c r="F4" s="80"/>
      <c r="G4" s="80"/>
      <c r="H4" s="80"/>
      <c r="I4" s="80"/>
    </row>
    <row r="5" spans="1:42" ht="63" x14ac:dyDescent="0.25">
      <c r="A5" s="20" t="s">
        <v>239</v>
      </c>
      <c r="B5" s="149">
        <v>24.3</v>
      </c>
      <c r="C5" s="17" t="s">
        <v>45</v>
      </c>
      <c r="D5" s="74"/>
      <c r="E5" s="74"/>
      <c r="F5" s="74"/>
      <c r="G5" s="74"/>
      <c r="H5" s="74"/>
      <c r="I5" s="74"/>
    </row>
    <row r="6" spans="1:42" ht="31.5" x14ac:dyDescent="0.25">
      <c r="A6" s="21" t="s">
        <v>101</v>
      </c>
      <c r="B6" s="146">
        <v>6.9</v>
      </c>
      <c r="C6" s="17" t="s">
        <v>67</v>
      </c>
      <c r="D6" s="74"/>
      <c r="E6" s="88"/>
      <c r="F6" s="88"/>
      <c r="G6" s="88"/>
      <c r="H6" s="88"/>
      <c r="I6" s="88"/>
    </row>
    <row r="7" spans="1:42" x14ac:dyDescent="0.25">
      <c r="A7" s="55" t="s">
        <v>2</v>
      </c>
      <c r="B7" s="148">
        <f>SUM(B8:B11)</f>
        <v>16.5</v>
      </c>
      <c r="C7" s="26"/>
      <c r="D7" s="89"/>
      <c r="E7" s="89"/>
      <c r="F7" s="89"/>
      <c r="G7" s="89"/>
      <c r="H7" s="89"/>
      <c r="I7" s="89"/>
    </row>
    <row r="8" spans="1:42" s="103" customFormat="1" ht="31.5" x14ac:dyDescent="0.25">
      <c r="A8" s="20" t="s">
        <v>196</v>
      </c>
      <c r="B8" s="149">
        <v>10</v>
      </c>
      <c r="C8" s="18" t="s">
        <v>14</v>
      </c>
      <c r="D8" s="74"/>
      <c r="E8" s="74"/>
      <c r="F8" s="74"/>
      <c r="G8" s="74"/>
      <c r="H8" s="96"/>
      <c r="I8" s="96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</row>
    <row r="9" spans="1:42" s="103" customFormat="1" ht="34.5" customHeight="1" x14ac:dyDescent="0.25">
      <c r="A9" s="20" t="s">
        <v>197</v>
      </c>
      <c r="B9" s="149">
        <v>2.5</v>
      </c>
      <c r="C9" s="18" t="s">
        <v>23</v>
      </c>
      <c r="D9" s="74"/>
      <c r="E9" s="74"/>
      <c r="F9" s="96"/>
      <c r="G9" s="96"/>
      <c r="H9" s="96"/>
      <c r="I9" s="96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</row>
    <row r="10" spans="1:42" s="103" customFormat="1" ht="36.75" customHeight="1" x14ac:dyDescent="0.25">
      <c r="A10" s="21" t="s">
        <v>198</v>
      </c>
      <c r="B10" s="146">
        <v>1.5</v>
      </c>
      <c r="C10" s="18" t="s">
        <v>23</v>
      </c>
      <c r="D10" s="74"/>
      <c r="E10" s="74"/>
      <c r="F10" s="96"/>
      <c r="G10" s="96"/>
      <c r="H10" s="96"/>
      <c r="I10" s="96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</row>
    <row r="11" spans="1:42" s="103" customFormat="1" ht="31.5" x14ac:dyDescent="0.25">
      <c r="A11" s="21" t="s">
        <v>199</v>
      </c>
      <c r="B11" s="146">
        <v>2.5</v>
      </c>
      <c r="C11" s="18" t="s">
        <v>15</v>
      </c>
      <c r="D11" s="96"/>
      <c r="E11" s="74"/>
      <c r="F11" s="74"/>
      <c r="G11" s="74"/>
      <c r="H11" s="74"/>
      <c r="I11" s="74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</row>
    <row r="12" spans="1:42" x14ac:dyDescent="0.25">
      <c r="A12" s="16" t="s">
        <v>69</v>
      </c>
      <c r="B12" s="148">
        <f>SUM(B13:B14)</f>
        <v>580</v>
      </c>
      <c r="C12" s="26"/>
      <c r="D12" s="89"/>
      <c r="E12" s="89"/>
      <c r="F12" s="89"/>
      <c r="G12" s="89"/>
      <c r="H12" s="89"/>
      <c r="I12" s="89"/>
    </row>
    <row r="13" spans="1:42" s="101" customFormat="1" ht="31.5" x14ac:dyDescent="0.25">
      <c r="A13" s="21" t="s">
        <v>83</v>
      </c>
      <c r="B13" s="146">
        <v>470</v>
      </c>
      <c r="C13" s="18" t="s">
        <v>25</v>
      </c>
      <c r="D13" s="88"/>
      <c r="E13" s="113"/>
      <c r="F13" s="113"/>
      <c r="G13" s="88"/>
      <c r="H13" s="88"/>
      <c r="I13" s="88"/>
    </row>
    <row r="14" spans="1:42" s="101" customFormat="1" ht="31.5" x14ac:dyDescent="0.25">
      <c r="A14" s="21" t="s">
        <v>84</v>
      </c>
      <c r="B14" s="146">
        <v>110</v>
      </c>
      <c r="C14" s="18" t="s">
        <v>19</v>
      </c>
      <c r="D14" s="113"/>
      <c r="E14" s="113"/>
      <c r="F14" s="113"/>
      <c r="G14" s="113"/>
      <c r="H14" s="113"/>
      <c r="I14" s="88"/>
    </row>
    <row r="15" spans="1:42" x14ac:dyDescent="0.25">
      <c r="A15" s="51" t="s">
        <v>71</v>
      </c>
      <c r="B15" s="151">
        <f>SUM(B16:B18)</f>
        <v>8.7750000000000004</v>
      </c>
      <c r="C15" s="18"/>
      <c r="D15" s="96"/>
      <c r="E15" s="96"/>
      <c r="F15" s="96"/>
      <c r="G15" s="96"/>
      <c r="H15" s="96"/>
      <c r="I15" s="96"/>
    </row>
    <row r="16" spans="1:42" s="102" customFormat="1" ht="33.75" customHeight="1" x14ac:dyDescent="0.25">
      <c r="A16" s="21" t="s">
        <v>200</v>
      </c>
      <c r="B16" s="146">
        <v>1.5</v>
      </c>
      <c r="C16" s="18" t="s">
        <v>25</v>
      </c>
      <c r="D16" s="96"/>
      <c r="E16" s="114"/>
      <c r="F16" s="114"/>
      <c r="G16" s="96"/>
      <c r="H16" s="96"/>
      <c r="I16" s="96"/>
    </row>
    <row r="17" spans="1:9" s="102" customFormat="1" ht="31.5" x14ac:dyDescent="0.25">
      <c r="A17" s="32" t="s">
        <v>201</v>
      </c>
      <c r="B17" s="146">
        <v>6</v>
      </c>
      <c r="C17" s="18" t="s">
        <v>25</v>
      </c>
      <c r="D17" s="96"/>
      <c r="E17" s="114"/>
      <c r="F17" s="114"/>
      <c r="G17" s="96"/>
      <c r="H17" s="96"/>
      <c r="I17" s="96"/>
    </row>
    <row r="18" spans="1:9" s="102" customFormat="1" ht="63" x14ac:dyDescent="0.25">
      <c r="A18" s="21" t="s">
        <v>202</v>
      </c>
      <c r="B18" s="146">
        <f>0.2+0.144+0.217+0.078+0.014+0.033+0.145+0.444</f>
        <v>1.2749999999999999</v>
      </c>
      <c r="C18" s="18" t="s">
        <v>19</v>
      </c>
      <c r="D18" s="114"/>
      <c r="E18" s="114"/>
      <c r="F18" s="114"/>
      <c r="G18" s="114"/>
      <c r="H18" s="114"/>
      <c r="I18" s="96"/>
    </row>
    <row r="19" spans="1:9" s="102" customFormat="1" ht="31.5" x14ac:dyDescent="0.25">
      <c r="A19" s="28" t="s">
        <v>159</v>
      </c>
      <c r="B19" s="143">
        <f>SUM(B20:B22)</f>
        <v>12.657999999999999</v>
      </c>
      <c r="C19" s="11"/>
      <c r="D19" s="96"/>
      <c r="E19" s="96"/>
      <c r="F19" s="96"/>
      <c r="G19" s="96"/>
      <c r="H19" s="96"/>
      <c r="I19" s="96"/>
    </row>
    <row r="20" spans="1:9" s="102" customFormat="1" ht="31.5" x14ac:dyDescent="0.25">
      <c r="A20" s="7" t="s">
        <v>203</v>
      </c>
      <c r="B20" s="150">
        <v>6.1</v>
      </c>
      <c r="C20" s="11" t="s">
        <v>24</v>
      </c>
      <c r="D20" s="117"/>
      <c r="E20" s="117"/>
      <c r="F20" s="117"/>
      <c r="G20" s="96"/>
      <c r="H20" s="96"/>
      <c r="I20" s="96"/>
    </row>
    <row r="21" spans="1:9" s="102" customFormat="1" ht="31.5" x14ac:dyDescent="0.25">
      <c r="A21" s="8" t="s">
        <v>204</v>
      </c>
      <c r="B21" s="160">
        <v>4.9000000000000004</v>
      </c>
      <c r="C21" s="52" t="s">
        <v>15</v>
      </c>
      <c r="D21" s="96"/>
      <c r="E21" s="117"/>
      <c r="F21" s="117"/>
      <c r="G21" s="117"/>
      <c r="H21" s="117"/>
      <c r="I21" s="117"/>
    </row>
    <row r="22" spans="1:9" s="102" customFormat="1" ht="63" x14ac:dyDescent="0.25">
      <c r="A22" s="8" t="s">
        <v>205</v>
      </c>
      <c r="B22" s="160">
        <f>0.18+0.203+0.275+1</f>
        <v>1.6579999999999999</v>
      </c>
      <c r="C22" s="11" t="s">
        <v>19</v>
      </c>
      <c r="D22" s="117"/>
      <c r="E22" s="117"/>
      <c r="F22" s="117"/>
      <c r="G22" s="117"/>
      <c r="H22" s="117"/>
      <c r="I22" s="96"/>
    </row>
    <row r="23" spans="1:9" s="101" customFormat="1" ht="32.25" customHeight="1" x14ac:dyDescent="0.25">
      <c r="A23" s="28" t="s">
        <v>55</v>
      </c>
      <c r="B23" s="143">
        <f>B19+B15+B12+B7+B4</f>
        <v>624.83299999999997</v>
      </c>
      <c r="C23" s="184" t="s">
        <v>52</v>
      </c>
      <c r="D23" s="184"/>
      <c r="E23" s="88"/>
      <c r="F23" s="88"/>
      <c r="G23" s="88"/>
      <c r="H23" s="88"/>
      <c r="I23" s="88"/>
    </row>
    <row r="24" spans="1:9" s="101" customFormat="1" ht="17.25" customHeight="1" x14ac:dyDescent="0.25">
      <c r="A24" s="65"/>
      <c r="B24" s="66"/>
      <c r="C24" s="67"/>
      <c r="D24" s="67"/>
      <c r="E24" s="125"/>
      <c r="F24" s="125"/>
      <c r="G24" s="125"/>
      <c r="H24" s="125"/>
      <c r="I24" s="125"/>
    </row>
    <row r="25" spans="1:9" s="101" customFormat="1" x14ac:dyDescent="0.25">
      <c r="A25" s="131" t="s">
        <v>115</v>
      </c>
      <c r="B25" s="53"/>
      <c r="C25" s="53"/>
    </row>
  </sheetData>
  <mergeCells count="11">
    <mergeCell ref="C23:D23"/>
    <mergeCell ref="A1:A2"/>
    <mergeCell ref="B1:B2"/>
    <mergeCell ref="C1:C2"/>
    <mergeCell ref="D1:D2"/>
    <mergeCell ref="A3:I3"/>
    <mergeCell ref="E1:E2"/>
    <mergeCell ref="F1:F2"/>
    <mergeCell ref="G1:G2"/>
    <mergeCell ref="H1:H2"/>
    <mergeCell ref="I1:I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</oddFooter>
  </headerFooter>
  <rowBreaks count="1" manualBreakCount="1">
    <brk id="14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1"/>
  <sheetViews>
    <sheetView view="pageBreakPreview" topLeftCell="A31" zoomScaleSheetLayoutView="100" workbookViewId="0">
      <selection activeCell="N14" sqref="N13:N14"/>
    </sheetView>
  </sheetViews>
  <sheetFormatPr defaultColWidth="11" defaultRowHeight="15.75" x14ac:dyDescent="0.25"/>
  <cols>
    <col min="1" max="1" width="54.375" style="40" customWidth="1"/>
    <col min="2" max="2" width="10.625" style="14" customWidth="1"/>
    <col min="3" max="3" width="8" style="14" customWidth="1"/>
    <col min="4" max="4" width="8.625" style="2" customWidth="1"/>
    <col min="5" max="5" width="7.125" style="2" customWidth="1"/>
    <col min="6" max="6" width="6.875" style="2" customWidth="1"/>
    <col min="7" max="7" width="7.5" style="2" customWidth="1"/>
    <col min="8" max="8" width="7.125" style="2" customWidth="1"/>
    <col min="9" max="9" width="8.625" style="2" customWidth="1"/>
    <col min="10" max="46" width="11" style="101"/>
    <col min="47" max="16384" width="11" style="2"/>
  </cols>
  <sheetData>
    <row r="1" spans="1:46" ht="33.75" customHeight="1" x14ac:dyDescent="0.25">
      <c r="A1" s="185"/>
      <c r="B1" s="179" t="s">
        <v>107</v>
      </c>
      <c r="C1" s="179" t="s">
        <v>31</v>
      </c>
      <c r="D1" s="180">
        <v>2018</v>
      </c>
      <c r="E1" s="180">
        <v>2019</v>
      </c>
      <c r="F1" s="180">
        <v>2020</v>
      </c>
      <c r="G1" s="180">
        <v>2021</v>
      </c>
      <c r="H1" s="180">
        <v>2022</v>
      </c>
      <c r="I1" s="180">
        <v>2023</v>
      </c>
    </row>
    <row r="2" spans="1:46" ht="51" customHeight="1" x14ac:dyDescent="0.25">
      <c r="A2" s="185"/>
      <c r="B2" s="179"/>
      <c r="C2" s="179"/>
      <c r="D2" s="180"/>
      <c r="E2" s="180"/>
      <c r="F2" s="180"/>
      <c r="G2" s="180"/>
      <c r="H2" s="180"/>
      <c r="I2" s="180"/>
    </row>
    <row r="3" spans="1:46" ht="39" customHeight="1" x14ac:dyDescent="0.25">
      <c r="A3" s="178" t="s">
        <v>8</v>
      </c>
      <c r="B3" s="178"/>
      <c r="C3" s="178"/>
      <c r="D3" s="178"/>
      <c r="E3" s="178"/>
      <c r="F3" s="178"/>
      <c r="G3" s="178"/>
      <c r="H3" s="178"/>
      <c r="I3" s="178"/>
    </row>
    <row r="4" spans="1:46" ht="25.5" customHeight="1" x14ac:dyDescent="0.25">
      <c r="A4" s="36" t="s">
        <v>29</v>
      </c>
      <c r="B4" s="144">
        <f>B6</f>
        <v>21</v>
      </c>
      <c r="C4" s="80"/>
      <c r="D4" s="80"/>
      <c r="E4" s="80"/>
      <c r="F4" s="80"/>
      <c r="G4" s="80"/>
      <c r="H4" s="80"/>
      <c r="I4" s="80"/>
    </row>
    <row r="5" spans="1:46" ht="63" x14ac:dyDescent="0.25">
      <c r="A5" s="54" t="s">
        <v>238</v>
      </c>
      <c r="B5" s="149">
        <v>72.2</v>
      </c>
      <c r="C5" s="17" t="s">
        <v>45</v>
      </c>
      <c r="D5" s="74"/>
      <c r="E5" s="74"/>
      <c r="F5" s="74"/>
      <c r="G5" s="74"/>
      <c r="H5" s="74"/>
      <c r="I5" s="74"/>
    </row>
    <row r="6" spans="1:46" ht="47.25" x14ac:dyDescent="0.25">
      <c r="A6" s="32" t="s">
        <v>102</v>
      </c>
      <c r="B6" s="146">
        <v>21</v>
      </c>
      <c r="C6" s="17" t="s">
        <v>34</v>
      </c>
      <c r="D6" s="74"/>
      <c r="E6" s="74"/>
      <c r="F6" s="74"/>
      <c r="G6" s="74"/>
      <c r="H6" s="88"/>
      <c r="I6" s="88"/>
    </row>
    <row r="7" spans="1:46" x14ac:dyDescent="0.25">
      <c r="A7" s="55" t="s">
        <v>2</v>
      </c>
      <c r="B7" s="148">
        <f>SUM(B8:B10)</f>
        <v>16.7</v>
      </c>
      <c r="C7" s="26"/>
      <c r="D7" s="89"/>
      <c r="E7" s="89"/>
      <c r="F7" s="89"/>
      <c r="G7" s="89"/>
      <c r="H7" s="89"/>
      <c r="I7" s="89"/>
    </row>
    <row r="8" spans="1:46" s="103" customFormat="1" ht="47.25" x14ac:dyDescent="0.25">
      <c r="A8" s="32" t="s">
        <v>206</v>
      </c>
      <c r="B8" s="146">
        <v>11</v>
      </c>
      <c r="C8" s="18" t="s">
        <v>14</v>
      </c>
      <c r="D8" s="74"/>
      <c r="E8" s="74"/>
      <c r="F8" s="74"/>
      <c r="G8" s="74"/>
      <c r="H8" s="162"/>
      <c r="I8" s="16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</row>
    <row r="9" spans="1:46" s="103" customFormat="1" ht="31.5" x14ac:dyDescent="0.25">
      <c r="A9" s="32" t="s">
        <v>207</v>
      </c>
      <c r="B9" s="146">
        <v>2.8</v>
      </c>
      <c r="C9" s="18" t="s">
        <v>35</v>
      </c>
      <c r="D9" s="96"/>
      <c r="E9" s="96"/>
      <c r="F9" s="74"/>
      <c r="G9" s="74"/>
      <c r="H9" s="74"/>
      <c r="I9" s="74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2"/>
    </row>
    <row r="10" spans="1:46" s="103" customFormat="1" ht="31.5" x14ac:dyDescent="0.25">
      <c r="A10" s="32" t="s">
        <v>208</v>
      </c>
      <c r="B10" s="146">
        <v>2.9</v>
      </c>
      <c r="C10" s="18" t="s">
        <v>1</v>
      </c>
      <c r="D10" s="96"/>
      <c r="E10" s="96"/>
      <c r="F10" s="74"/>
      <c r="G10" s="74"/>
      <c r="H10" s="74"/>
      <c r="I10" s="74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</row>
    <row r="11" spans="1:46" x14ac:dyDescent="0.25">
      <c r="A11" s="55" t="s">
        <v>12</v>
      </c>
      <c r="B11" s="148">
        <f>SUM(B12:B24)</f>
        <v>375.70000000000005</v>
      </c>
      <c r="C11" s="26"/>
      <c r="D11" s="89"/>
      <c r="E11" s="89"/>
      <c r="F11" s="89"/>
      <c r="G11" s="89"/>
      <c r="H11" s="89"/>
      <c r="I11" s="89"/>
    </row>
    <row r="12" spans="1:46" s="101" customFormat="1" ht="31.5" x14ac:dyDescent="0.25">
      <c r="A12" s="21" t="s">
        <v>233</v>
      </c>
      <c r="B12" s="146">
        <v>1</v>
      </c>
      <c r="C12" s="18">
        <v>2018</v>
      </c>
      <c r="D12" s="90"/>
      <c r="E12" s="88"/>
      <c r="F12" s="88"/>
      <c r="G12" s="88"/>
      <c r="H12" s="88"/>
      <c r="I12" s="88"/>
    </row>
    <row r="13" spans="1:46" s="102" customFormat="1" ht="31.5" x14ac:dyDescent="0.25">
      <c r="A13" s="21" t="s">
        <v>113</v>
      </c>
      <c r="B13" s="146">
        <v>4.5</v>
      </c>
      <c r="C13" s="18">
        <v>2019</v>
      </c>
      <c r="D13" s="96"/>
      <c r="E13" s="111"/>
      <c r="F13" s="96"/>
      <c r="G13" s="96"/>
      <c r="H13" s="96"/>
      <c r="I13" s="96"/>
    </row>
    <row r="14" spans="1:46" s="102" customFormat="1" ht="31.5" x14ac:dyDescent="0.25">
      <c r="A14" s="21" t="s">
        <v>209</v>
      </c>
      <c r="B14" s="146">
        <v>5.0999999999999996</v>
      </c>
      <c r="C14" s="18">
        <v>2019</v>
      </c>
      <c r="D14" s="11"/>
      <c r="E14" s="111"/>
      <c r="F14" s="96"/>
      <c r="G14" s="96"/>
      <c r="H14" s="96"/>
      <c r="I14" s="96"/>
    </row>
    <row r="15" spans="1:46" s="102" customFormat="1" ht="47.25" x14ac:dyDescent="0.25">
      <c r="A15" s="21" t="s">
        <v>230</v>
      </c>
      <c r="B15" s="146">
        <v>0.4</v>
      </c>
      <c r="C15" s="18">
        <v>2018</v>
      </c>
      <c r="D15" s="60"/>
      <c r="E15" s="96"/>
      <c r="F15" s="96"/>
      <c r="G15" s="96"/>
      <c r="H15" s="96"/>
      <c r="I15" s="96"/>
    </row>
    <row r="16" spans="1:46" s="102" customFormat="1" ht="31.5" x14ac:dyDescent="0.25">
      <c r="A16" s="21" t="s">
        <v>210</v>
      </c>
      <c r="B16" s="146">
        <v>50</v>
      </c>
      <c r="C16" s="18">
        <v>2018</v>
      </c>
      <c r="D16" s="132"/>
      <c r="E16" s="133"/>
      <c r="F16" s="133"/>
      <c r="G16" s="133"/>
      <c r="H16" s="133"/>
      <c r="I16" s="133"/>
    </row>
    <row r="17" spans="1:46" s="102" customFormat="1" ht="31.5" x14ac:dyDescent="0.25">
      <c r="A17" s="8" t="s">
        <v>211</v>
      </c>
      <c r="B17" s="150">
        <v>1.2</v>
      </c>
      <c r="C17" s="11">
        <v>2018</v>
      </c>
      <c r="D17" s="132"/>
      <c r="E17" s="133"/>
      <c r="F17" s="133"/>
      <c r="G17" s="133"/>
      <c r="H17" s="133"/>
      <c r="I17" s="133"/>
    </row>
    <row r="18" spans="1:46" s="102" customFormat="1" x14ac:dyDescent="0.25">
      <c r="A18" s="21" t="s">
        <v>114</v>
      </c>
      <c r="B18" s="146">
        <v>1.8</v>
      </c>
      <c r="C18" s="18">
        <v>2018</v>
      </c>
      <c r="D18" s="132"/>
      <c r="E18" s="133"/>
      <c r="F18" s="133"/>
      <c r="G18" s="133"/>
      <c r="H18" s="133"/>
      <c r="I18" s="133"/>
    </row>
    <row r="19" spans="1:46" s="109" customFormat="1" ht="31.5" x14ac:dyDescent="0.25">
      <c r="A19" s="32" t="s">
        <v>212</v>
      </c>
      <c r="B19" s="146">
        <v>80</v>
      </c>
      <c r="C19" s="18" t="s">
        <v>24</v>
      </c>
      <c r="D19" s="90"/>
      <c r="E19" s="90"/>
      <c r="F19" s="90"/>
      <c r="G19" s="88"/>
      <c r="H19" s="88"/>
      <c r="I19" s="88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</row>
    <row r="20" spans="1:46" s="109" customFormat="1" ht="47.25" x14ac:dyDescent="0.25">
      <c r="A20" s="32" t="s">
        <v>136</v>
      </c>
      <c r="B20" s="146">
        <v>5</v>
      </c>
      <c r="C20" s="18">
        <v>2019</v>
      </c>
      <c r="D20" s="88"/>
      <c r="E20" s="90"/>
      <c r="F20" s="88"/>
      <c r="G20" s="88"/>
      <c r="H20" s="88"/>
      <c r="I20" s="88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</row>
    <row r="21" spans="1:46" s="109" customFormat="1" ht="31.5" x14ac:dyDescent="0.25">
      <c r="A21" s="32" t="s">
        <v>213</v>
      </c>
      <c r="B21" s="146">
        <v>3.6</v>
      </c>
      <c r="C21" s="18" t="s">
        <v>23</v>
      </c>
      <c r="D21" s="90"/>
      <c r="E21" s="90"/>
      <c r="F21" s="88"/>
      <c r="G21" s="88"/>
      <c r="H21" s="88"/>
      <c r="I21" s="88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</row>
    <row r="22" spans="1:46" s="102" customFormat="1" ht="46.5" customHeight="1" x14ac:dyDescent="0.25">
      <c r="A22" s="32" t="s">
        <v>85</v>
      </c>
      <c r="B22" s="146">
        <v>20</v>
      </c>
      <c r="C22" s="18" t="s">
        <v>23</v>
      </c>
      <c r="D22" s="111"/>
      <c r="E22" s="111"/>
      <c r="F22" s="96"/>
      <c r="G22" s="96"/>
      <c r="H22" s="96"/>
      <c r="I22" s="96"/>
    </row>
    <row r="23" spans="1:46" s="102" customFormat="1" ht="66.75" customHeight="1" x14ac:dyDescent="0.25">
      <c r="A23" s="32" t="s">
        <v>105</v>
      </c>
      <c r="B23" s="146">
        <v>200</v>
      </c>
      <c r="C23" s="18" t="s">
        <v>18</v>
      </c>
      <c r="D23" s="96"/>
      <c r="E23" s="111"/>
      <c r="F23" s="111"/>
      <c r="G23" s="111"/>
      <c r="H23" s="96"/>
      <c r="I23" s="96"/>
    </row>
    <row r="24" spans="1:46" s="101" customFormat="1" ht="47.25" x14ac:dyDescent="0.25">
      <c r="A24" s="21" t="s">
        <v>214</v>
      </c>
      <c r="B24" s="146">
        <v>3.1</v>
      </c>
      <c r="C24" s="18">
        <v>2018</v>
      </c>
      <c r="D24" s="90"/>
      <c r="E24" s="88"/>
      <c r="F24" s="88"/>
      <c r="G24" s="88"/>
      <c r="H24" s="88"/>
      <c r="I24" s="88"/>
    </row>
    <row r="25" spans="1:46" s="103" customFormat="1" x14ac:dyDescent="0.25">
      <c r="A25" s="16" t="s">
        <v>69</v>
      </c>
      <c r="B25" s="158">
        <f>B26</f>
        <v>65</v>
      </c>
      <c r="C25" s="77"/>
      <c r="D25" s="115"/>
      <c r="E25" s="115"/>
      <c r="F25" s="115"/>
      <c r="G25" s="115"/>
      <c r="H25" s="115"/>
      <c r="I25" s="115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</row>
    <row r="26" spans="1:46" s="122" customFormat="1" ht="31.5" x14ac:dyDescent="0.25">
      <c r="A26" s="32" t="s">
        <v>86</v>
      </c>
      <c r="B26" s="146">
        <v>65</v>
      </c>
      <c r="C26" s="18" t="s">
        <v>87</v>
      </c>
      <c r="D26" s="120"/>
      <c r="E26" s="120"/>
      <c r="F26" s="120"/>
      <c r="G26" s="134"/>
      <c r="H26" s="134"/>
      <c r="I26" s="134"/>
    </row>
    <row r="27" spans="1:46" s="103" customFormat="1" x14ac:dyDescent="0.25">
      <c r="A27" s="38" t="s">
        <v>71</v>
      </c>
      <c r="B27" s="143">
        <f>SUM(B28:B32)</f>
        <v>23.1</v>
      </c>
      <c r="C27" s="15"/>
      <c r="D27" s="96"/>
      <c r="E27" s="96"/>
      <c r="F27" s="96"/>
      <c r="G27" s="96"/>
      <c r="H27" s="96"/>
      <c r="I27" s="96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  <c r="AT27" s="102"/>
    </row>
    <row r="28" spans="1:46" s="102" customFormat="1" ht="31.5" x14ac:dyDescent="0.25">
      <c r="A28" s="37" t="s">
        <v>215</v>
      </c>
      <c r="B28" s="150">
        <v>5</v>
      </c>
      <c r="C28" s="11">
        <v>2019</v>
      </c>
      <c r="D28" s="96"/>
      <c r="E28" s="114"/>
      <c r="F28" s="96"/>
      <c r="G28" s="96"/>
      <c r="H28" s="96"/>
      <c r="I28" s="96"/>
    </row>
    <row r="29" spans="1:46" s="102" customFormat="1" ht="31.5" x14ac:dyDescent="0.25">
      <c r="A29" s="32" t="s">
        <v>163</v>
      </c>
      <c r="B29" s="150">
        <f>1.2+1.8+1.3</f>
        <v>4.3</v>
      </c>
      <c r="C29" s="11" t="s">
        <v>23</v>
      </c>
      <c r="D29" s="114"/>
      <c r="E29" s="114"/>
      <c r="F29" s="96"/>
      <c r="G29" s="96"/>
      <c r="H29" s="96"/>
      <c r="I29" s="96"/>
    </row>
    <row r="30" spans="1:46" s="102" customFormat="1" ht="47.25" x14ac:dyDescent="0.25">
      <c r="A30" s="37" t="s">
        <v>216</v>
      </c>
      <c r="B30" s="150">
        <v>1.1000000000000001</v>
      </c>
      <c r="C30" s="11">
        <v>2018</v>
      </c>
      <c r="D30" s="114"/>
      <c r="E30" s="96"/>
      <c r="F30" s="96"/>
      <c r="G30" s="96"/>
      <c r="H30" s="96"/>
      <c r="I30" s="96"/>
    </row>
    <row r="31" spans="1:46" s="102" customFormat="1" ht="31.5" x14ac:dyDescent="0.25">
      <c r="A31" s="32" t="s">
        <v>217</v>
      </c>
      <c r="B31" s="150">
        <v>5.7</v>
      </c>
      <c r="C31" s="11">
        <v>2018</v>
      </c>
      <c r="D31" s="114"/>
      <c r="E31" s="96"/>
      <c r="F31" s="96"/>
      <c r="G31" s="96"/>
      <c r="H31" s="96"/>
      <c r="I31" s="96"/>
    </row>
    <row r="32" spans="1:46" s="102" customFormat="1" ht="31.5" x14ac:dyDescent="0.25">
      <c r="A32" s="32" t="s">
        <v>218</v>
      </c>
      <c r="B32" s="150">
        <v>7</v>
      </c>
      <c r="C32" s="11">
        <v>2018</v>
      </c>
      <c r="D32" s="114"/>
      <c r="E32" s="96"/>
      <c r="F32" s="96"/>
      <c r="G32" s="96"/>
      <c r="H32" s="96"/>
      <c r="I32" s="96"/>
    </row>
    <row r="33" spans="1:46" s="102" customFormat="1" x14ac:dyDescent="0.25">
      <c r="A33" s="38" t="s">
        <v>90</v>
      </c>
      <c r="B33" s="143">
        <f>SUM(B34:B35)</f>
        <v>31.55</v>
      </c>
      <c r="C33" s="11"/>
      <c r="D33" s="96"/>
      <c r="E33" s="96"/>
      <c r="F33" s="96"/>
      <c r="G33" s="96"/>
      <c r="H33" s="96"/>
      <c r="I33" s="96"/>
    </row>
    <row r="34" spans="1:46" s="102" customFormat="1" ht="63" x14ac:dyDescent="0.25">
      <c r="A34" s="41" t="s">
        <v>219</v>
      </c>
      <c r="B34" s="150">
        <v>30</v>
      </c>
      <c r="C34" s="11" t="s">
        <v>18</v>
      </c>
      <c r="D34" s="11"/>
      <c r="E34" s="116"/>
      <c r="F34" s="116"/>
      <c r="G34" s="116"/>
      <c r="H34" s="96"/>
      <c r="I34" s="96"/>
    </row>
    <row r="35" spans="1:46" s="102" customFormat="1" ht="31.5" x14ac:dyDescent="0.25">
      <c r="A35" s="41" t="s">
        <v>150</v>
      </c>
      <c r="B35" s="150">
        <f>0.1+0.05+0.2+1.2</f>
        <v>1.55</v>
      </c>
      <c r="C35" s="11" t="s">
        <v>23</v>
      </c>
      <c r="D35" s="116"/>
      <c r="E35" s="116"/>
      <c r="F35" s="96"/>
      <c r="G35" s="96"/>
      <c r="H35" s="96"/>
      <c r="I35" s="96"/>
    </row>
    <row r="36" spans="1:46" s="103" customFormat="1" x14ac:dyDescent="0.25">
      <c r="A36" s="38" t="s">
        <v>72</v>
      </c>
      <c r="B36" s="143">
        <f>SUM(B37:B38)</f>
        <v>7.2</v>
      </c>
      <c r="C36" s="15"/>
      <c r="D36" s="96"/>
      <c r="E36" s="96"/>
      <c r="F36" s="96"/>
      <c r="G36" s="96"/>
      <c r="H36" s="96"/>
      <c r="I36" s="96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102"/>
    </row>
    <row r="37" spans="1:46" s="102" customFormat="1" ht="35.25" customHeight="1" x14ac:dyDescent="0.25">
      <c r="A37" s="37" t="s">
        <v>91</v>
      </c>
      <c r="B37" s="150">
        <v>5</v>
      </c>
      <c r="C37" s="56" t="s">
        <v>13</v>
      </c>
      <c r="D37" s="135"/>
      <c r="E37" s="135"/>
      <c r="F37" s="135"/>
      <c r="G37" s="135"/>
      <c r="H37" s="135"/>
      <c r="I37" s="135"/>
    </row>
    <row r="38" spans="1:46" s="102" customFormat="1" ht="39.6" customHeight="1" x14ac:dyDescent="0.25">
      <c r="A38" s="32" t="s">
        <v>220</v>
      </c>
      <c r="B38" s="150">
        <f>0.7+1.5</f>
        <v>2.2000000000000002</v>
      </c>
      <c r="C38" s="11">
        <v>2018</v>
      </c>
      <c r="D38" s="135"/>
      <c r="E38" s="96"/>
      <c r="F38" s="96"/>
      <c r="G38" s="96"/>
      <c r="H38" s="96"/>
      <c r="I38" s="96"/>
    </row>
    <row r="39" spans="1:46" s="109" customFormat="1" ht="33" customHeight="1" x14ac:dyDescent="0.25">
      <c r="A39" s="39" t="s">
        <v>55</v>
      </c>
      <c r="B39" s="142">
        <f>B36+B33+B27+B25+B11+B7+B4</f>
        <v>540.25000000000011</v>
      </c>
      <c r="C39" s="177" t="s">
        <v>52</v>
      </c>
      <c r="D39" s="177"/>
      <c r="E39" s="92"/>
      <c r="F39" s="92"/>
      <c r="G39" s="92"/>
      <c r="H39" s="89"/>
      <c r="I39" s="89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</row>
    <row r="40" spans="1:46" s="109" customFormat="1" ht="17.25" customHeight="1" x14ac:dyDescent="0.25">
      <c r="A40" s="64"/>
      <c r="B40" s="62"/>
      <c r="C40" s="63"/>
      <c r="D40" s="63"/>
      <c r="E40" s="104"/>
      <c r="F40" s="104"/>
      <c r="G40" s="104"/>
      <c r="H40" s="105"/>
      <c r="I40" s="105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</row>
    <row r="41" spans="1:46" x14ac:dyDescent="0.25">
      <c r="A41" s="106" t="s">
        <v>115</v>
      </c>
    </row>
  </sheetData>
  <mergeCells count="11">
    <mergeCell ref="C39:D39"/>
    <mergeCell ref="A1:A2"/>
    <mergeCell ref="B1:B2"/>
    <mergeCell ref="C1:C2"/>
    <mergeCell ref="D1:D2"/>
    <mergeCell ref="A3:I3"/>
    <mergeCell ref="E1:E2"/>
    <mergeCell ref="F1:F2"/>
    <mergeCell ref="G1:G2"/>
    <mergeCell ref="H1:H2"/>
    <mergeCell ref="I1:I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0"/>
  <sheetViews>
    <sheetView view="pageBreakPreview" topLeftCell="A22" zoomScale="115" zoomScaleNormal="115" zoomScaleSheetLayoutView="115" zoomScalePageLayoutView="115" workbookViewId="0">
      <selection activeCell="B5" sqref="B5"/>
    </sheetView>
  </sheetViews>
  <sheetFormatPr defaultColWidth="11" defaultRowHeight="15.75" x14ac:dyDescent="0.25"/>
  <cols>
    <col min="1" max="1" width="54.375" style="2" customWidth="1"/>
    <col min="2" max="2" width="10" style="14" customWidth="1"/>
    <col min="3" max="3" width="8" style="14" customWidth="1"/>
    <col min="4" max="4" width="8.625" style="2" customWidth="1"/>
    <col min="5" max="5" width="7.125" style="2" customWidth="1"/>
    <col min="6" max="6" width="6.875" style="2" customWidth="1"/>
    <col min="7" max="7" width="7.5" style="2" customWidth="1"/>
    <col min="8" max="8" width="7.125" style="2" customWidth="1"/>
    <col min="9" max="9" width="8.625" style="2" customWidth="1"/>
    <col min="10" max="46" width="11" style="101"/>
    <col min="47" max="16384" width="11" style="2"/>
  </cols>
  <sheetData>
    <row r="1" spans="1:46" ht="33.75" customHeight="1" x14ac:dyDescent="0.25">
      <c r="A1" s="183"/>
      <c r="B1" s="179" t="s">
        <v>107</v>
      </c>
      <c r="C1" s="179" t="s">
        <v>31</v>
      </c>
      <c r="D1" s="180">
        <v>2018</v>
      </c>
      <c r="E1" s="180">
        <v>2019</v>
      </c>
      <c r="F1" s="180">
        <v>2020</v>
      </c>
      <c r="G1" s="180">
        <v>2021</v>
      </c>
      <c r="H1" s="180">
        <v>2022</v>
      </c>
      <c r="I1" s="180">
        <v>2023</v>
      </c>
    </row>
    <row r="2" spans="1:46" ht="51" customHeight="1" x14ac:dyDescent="0.25">
      <c r="A2" s="183"/>
      <c r="B2" s="179"/>
      <c r="C2" s="179"/>
      <c r="D2" s="180"/>
      <c r="E2" s="180"/>
      <c r="F2" s="180"/>
      <c r="G2" s="180"/>
      <c r="H2" s="180"/>
      <c r="I2" s="180"/>
    </row>
    <row r="3" spans="1:46" ht="36.75" customHeight="1" x14ac:dyDescent="0.25">
      <c r="A3" s="178" t="s">
        <v>37</v>
      </c>
      <c r="B3" s="178"/>
      <c r="C3" s="178"/>
      <c r="D3" s="178"/>
      <c r="E3" s="178"/>
      <c r="F3" s="178"/>
      <c r="G3" s="178"/>
      <c r="H3" s="178"/>
      <c r="I3" s="178"/>
    </row>
    <row r="4" spans="1:46" ht="25.5" customHeight="1" x14ac:dyDescent="0.25">
      <c r="A4" s="36" t="s">
        <v>29</v>
      </c>
      <c r="B4" s="144">
        <f>B5</f>
        <v>19.8</v>
      </c>
      <c r="C4" s="80"/>
      <c r="D4" s="80"/>
      <c r="E4" s="80"/>
      <c r="F4" s="80"/>
      <c r="G4" s="80"/>
      <c r="H4" s="80"/>
      <c r="I4" s="80"/>
    </row>
    <row r="5" spans="1:46" ht="47.25" x14ac:dyDescent="0.25">
      <c r="A5" s="21" t="s">
        <v>117</v>
      </c>
      <c r="B5" s="146">
        <v>19.8</v>
      </c>
      <c r="C5" s="15" t="s">
        <v>0</v>
      </c>
      <c r="D5" s="74"/>
      <c r="E5" s="74"/>
      <c r="F5" s="88"/>
      <c r="G5" s="88"/>
      <c r="H5" s="88"/>
      <c r="I5" s="88"/>
    </row>
    <row r="6" spans="1:46" ht="19.5" customHeight="1" x14ac:dyDescent="0.25">
      <c r="A6" s="4" t="s">
        <v>9</v>
      </c>
      <c r="B6" s="158">
        <f>B7+B8</f>
        <v>57.1</v>
      </c>
      <c r="C6" s="10"/>
      <c r="D6" s="80"/>
      <c r="E6" s="80"/>
      <c r="F6" s="88"/>
      <c r="G6" s="89"/>
      <c r="H6" s="89"/>
      <c r="I6" s="89"/>
    </row>
    <row r="7" spans="1:46" s="109" customFormat="1" ht="31.5" x14ac:dyDescent="0.25">
      <c r="A7" s="21" t="s">
        <v>49</v>
      </c>
      <c r="B7" s="146">
        <v>46</v>
      </c>
      <c r="C7" s="18" t="s">
        <v>50</v>
      </c>
      <c r="D7" s="87"/>
      <c r="E7" s="87"/>
      <c r="F7" s="87"/>
      <c r="G7" s="87"/>
      <c r="H7" s="87"/>
      <c r="I7" s="87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</row>
    <row r="8" spans="1:46" s="109" customFormat="1" ht="47.25" x14ac:dyDescent="0.25">
      <c r="A8" s="21" t="s">
        <v>65</v>
      </c>
      <c r="B8" s="146">
        <v>11.1</v>
      </c>
      <c r="C8" s="18" t="s">
        <v>34</v>
      </c>
      <c r="D8" s="87"/>
      <c r="E8" s="87"/>
      <c r="F8" s="87"/>
      <c r="G8" s="87"/>
      <c r="H8" s="88"/>
      <c r="I8" s="88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</row>
    <row r="9" spans="1:46" ht="24" customHeight="1" x14ac:dyDescent="0.25">
      <c r="A9" s="136" t="s">
        <v>12</v>
      </c>
      <c r="B9" s="161">
        <f>B10+B11</f>
        <v>65.7</v>
      </c>
      <c r="C9" s="13"/>
      <c r="D9" s="88"/>
      <c r="E9" s="88"/>
      <c r="F9" s="88"/>
      <c r="G9" s="88"/>
      <c r="H9" s="88"/>
      <c r="I9" s="88"/>
    </row>
    <row r="10" spans="1:46" s="102" customFormat="1" ht="31.5" x14ac:dyDescent="0.25">
      <c r="A10" s="41" t="s">
        <v>95</v>
      </c>
      <c r="B10" s="150">
        <v>25.7</v>
      </c>
      <c r="C10" s="11" t="s">
        <v>24</v>
      </c>
      <c r="D10" s="111"/>
      <c r="E10" s="111"/>
      <c r="F10" s="111"/>
      <c r="G10" s="96"/>
      <c r="H10" s="96"/>
      <c r="I10" s="96"/>
    </row>
    <row r="11" spans="1:46" ht="47.25" x14ac:dyDescent="0.25">
      <c r="A11" s="8" t="s">
        <v>38</v>
      </c>
      <c r="B11" s="153">
        <v>40</v>
      </c>
      <c r="C11" s="12">
        <v>2018</v>
      </c>
      <c r="D11" s="90"/>
      <c r="E11" s="88"/>
      <c r="F11" s="88"/>
      <c r="G11" s="88"/>
      <c r="H11" s="88"/>
      <c r="I11" s="88"/>
    </row>
    <row r="12" spans="1:46" x14ac:dyDescent="0.25">
      <c r="A12" s="164" t="s">
        <v>30</v>
      </c>
      <c r="B12" s="158">
        <f>B13+B14+B15+B16+B17+B18</f>
        <v>177.2</v>
      </c>
      <c r="C12" s="77"/>
      <c r="D12" s="88"/>
      <c r="E12" s="88"/>
      <c r="F12" s="88"/>
      <c r="G12" s="88"/>
      <c r="H12" s="88"/>
      <c r="I12" s="88"/>
    </row>
    <row r="13" spans="1:46" s="102" customFormat="1" ht="31.5" x14ac:dyDescent="0.25">
      <c r="A13" s="37" t="s">
        <v>221</v>
      </c>
      <c r="B13" s="150">
        <v>71</v>
      </c>
      <c r="C13" s="11" t="s">
        <v>96</v>
      </c>
      <c r="D13" s="130"/>
      <c r="E13" s="96"/>
      <c r="F13" s="96"/>
      <c r="G13" s="96"/>
      <c r="H13" s="96"/>
      <c r="I13" s="96"/>
    </row>
    <row r="14" spans="1:46" s="102" customFormat="1" ht="47.25" x14ac:dyDescent="0.25">
      <c r="A14" s="41" t="s">
        <v>232</v>
      </c>
      <c r="B14" s="150">
        <v>23.7</v>
      </c>
      <c r="C14" s="11" t="s">
        <v>89</v>
      </c>
      <c r="D14" s="130"/>
      <c r="E14" s="130"/>
      <c r="F14" s="96"/>
      <c r="G14" s="96"/>
      <c r="H14" s="96"/>
      <c r="I14" s="96"/>
    </row>
    <row r="15" spans="1:46" s="102" customFormat="1" ht="31.5" x14ac:dyDescent="0.25">
      <c r="A15" s="7" t="s">
        <v>222</v>
      </c>
      <c r="B15" s="150">
        <v>41</v>
      </c>
      <c r="C15" s="11" t="s">
        <v>24</v>
      </c>
      <c r="D15" s="130"/>
      <c r="E15" s="130"/>
      <c r="F15" s="130"/>
      <c r="G15" s="96"/>
      <c r="H15" s="96"/>
      <c r="I15" s="96"/>
    </row>
    <row r="16" spans="1:46" s="102" customFormat="1" ht="31.5" x14ac:dyDescent="0.25">
      <c r="A16" s="37" t="s">
        <v>231</v>
      </c>
      <c r="B16" s="150">
        <v>28</v>
      </c>
      <c r="C16" s="11" t="s">
        <v>24</v>
      </c>
      <c r="D16" s="137"/>
      <c r="E16" s="137"/>
      <c r="F16" s="137"/>
      <c r="G16" s="7"/>
      <c r="H16" s="7"/>
      <c r="I16" s="96"/>
    </row>
    <row r="17" spans="1:46" s="102" customFormat="1" ht="31.5" x14ac:dyDescent="0.25">
      <c r="A17" s="37" t="s">
        <v>93</v>
      </c>
      <c r="B17" s="150">
        <v>4.5</v>
      </c>
      <c r="C17" s="11" t="s">
        <v>23</v>
      </c>
      <c r="D17" s="137"/>
      <c r="E17" s="130"/>
      <c r="F17" s="96"/>
      <c r="G17" s="96"/>
      <c r="H17" s="96"/>
      <c r="I17" s="96"/>
    </row>
    <row r="18" spans="1:46" s="102" customFormat="1" ht="31.5" x14ac:dyDescent="0.25">
      <c r="A18" s="7" t="s">
        <v>94</v>
      </c>
      <c r="B18" s="150">
        <v>9</v>
      </c>
      <c r="C18" s="11">
        <v>2018</v>
      </c>
      <c r="D18" s="137"/>
      <c r="E18" s="96"/>
      <c r="F18" s="96"/>
      <c r="G18" s="96"/>
      <c r="H18" s="96"/>
      <c r="I18" s="96"/>
    </row>
    <row r="19" spans="1:46" s="103" customFormat="1" x14ac:dyDescent="0.25">
      <c r="A19" s="28" t="s">
        <v>71</v>
      </c>
      <c r="B19" s="143">
        <f>B20</f>
        <v>0.3</v>
      </c>
      <c r="C19" s="15"/>
      <c r="D19" s="96"/>
      <c r="E19" s="96"/>
      <c r="F19" s="96"/>
      <c r="G19" s="96"/>
      <c r="H19" s="96"/>
      <c r="I19" s="96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</row>
    <row r="20" spans="1:46" s="100" customFormat="1" ht="31.5" x14ac:dyDescent="0.25">
      <c r="A20" s="21" t="s">
        <v>223</v>
      </c>
      <c r="B20" s="146">
        <v>0.3</v>
      </c>
      <c r="C20" s="18">
        <v>2018</v>
      </c>
      <c r="D20" s="140"/>
      <c r="E20" s="57"/>
      <c r="F20" s="57"/>
      <c r="G20" s="57"/>
      <c r="H20" s="57"/>
      <c r="I20" s="57"/>
    </row>
    <row r="21" spans="1:46" x14ac:dyDescent="0.25">
      <c r="A21" s="84" t="s">
        <v>66</v>
      </c>
      <c r="B21" s="147">
        <f>SUM(B22:B27)</f>
        <v>82.1</v>
      </c>
      <c r="C21" s="78"/>
      <c r="D21" s="89"/>
      <c r="E21" s="89"/>
      <c r="F21" s="89"/>
      <c r="G21" s="89"/>
      <c r="H21" s="89"/>
      <c r="I21" s="89"/>
    </row>
    <row r="22" spans="1:46" s="102" customFormat="1" ht="31.5" x14ac:dyDescent="0.25">
      <c r="A22" s="32" t="s">
        <v>140</v>
      </c>
      <c r="B22" s="146">
        <v>5</v>
      </c>
      <c r="C22" s="18" t="s">
        <v>25</v>
      </c>
      <c r="D22" s="7"/>
      <c r="E22" s="35"/>
      <c r="F22" s="35"/>
      <c r="G22" s="7"/>
      <c r="H22" s="7"/>
      <c r="I22" s="7"/>
      <c r="J22" s="58"/>
    </row>
    <row r="23" spans="1:46" s="102" customFormat="1" ht="31.5" x14ac:dyDescent="0.25">
      <c r="A23" s="32" t="s">
        <v>137</v>
      </c>
      <c r="B23" s="146">
        <v>12.8</v>
      </c>
      <c r="C23" s="18" t="s">
        <v>25</v>
      </c>
      <c r="D23" s="7"/>
      <c r="E23" s="35"/>
      <c r="F23" s="35"/>
      <c r="G23" s="7"/>
      <c r="H23" s="7"/>
      <c r="I23" s="7"/>
    </row>
    <row r="24" spans="1:46" s="102" customFormat="1" ht="31.5" x14ac:dyDescent="0.25">
      <c r="A24" s="32" t="s">
        <v>227</v>
      </c>
      <c r="B24" s="146">
        <v>20.5</v>
      </c>
      <c r="C24" s="18" t="s">
        <v>89</v>
      </c>
      <c r="D24" s="35"/>
      <c r="E24" s="35"/>
      <c r="F24" s="72"/>
      <c r="G24" s="7"/>
      <c r="H24" s="7"/>
      <c r="I24" s="7"/>
    </row>
    <row r="25" spans="1:46" s="102" customFormat="1" ht="31.5" x14ac:dyDescent="0.25">
      <c r="A25" s="32" t="s">
        <v>224</v>
      </c>
      <c r="B25" s="146">
        <v>12.3</v>
      </c>
      <c r="C25" s="18" t="s">
        <v>24</v>
      </c>
      <c r="D25" s="97"/>
      <c r="E25" s="97"/>
      <c r="F25" s="97"/>
      <c r="G25" s="96"/>
      <c r="H25" s="96"/>
      <c r="I25" s="96"/>
    </row>
    <row r="26" spans="1:46" s="101" customFormat="1" ht="47.25" x14ac:dyDescent="0.25">
      <c r="A26" s="8" t="s">
        <v>97</v>
      </c>
      <c r="B26" s="150">
        <v>1.5</v>
      </c>
      <c r="C26" s="11">
        <v>2018</v>
      </c>
      <c r="D26" s="138"/>
      <c r="E26" s="88"/>
      <c r="F26" s="88"/>
      <c r="G26" s="88"/>
      <c r="H26" s="88"/>
      <c r="I26" s="88"/>
    </row>
    <row r="27" spans="1:46" ht="47.25" x14ac:dyDescent="0.25">
      <c r="A27" s="8" t="s">
        <v>39</v>
      </c>
      <c r="B27" s="150">
        <v>30</v>
      </c>
      <c r="C27" s="11">
        <v>2023</v>
      </c>
      <c r="D27" s="88"/>
      <c r="E27" s="88"/>
      <c r="F27" s="88"/>
      <c r="G27" s="88"/>
      <c r="H27" s="88"/>
      <c r="I27" s="138"/>
    </row>
    <row r="28" spans="1:46" ht="34.5" customHeight="1" x14ac:dyDescent="0.25">
      <c r="A28" s="24" t="s">
        <v>57</v>
      </c>
      <c r="B28" s="142">
        <f>B21+B19+B12+B9+B6+B4</f>
        <v>402.2</v>
      </c>
      <c r="C28" s="177" t="s">
        <v>52</v>
      </c>
      <c r="D28" s="177"/>
      <c r="E28" s="92"/>
      <c r="F28" s="92"/>
      <c r="G28" s="92"/>
      <c r="H28" s="89"/>
      <c r="I28" s="89"/>
    </row>
    <row r="29" spans="1:46" ht="15.75" customHeight="1" x14ac:dyDescent="0.25">
      <c r="A29" s="61"/>
      <c r="B29" s="62"/>
      <c r="C29" s="63"/>
      <c r="D29" s="63"/>
      <c r="E29" s="104"/>
      <c r="F29" s="104"/>
      <c r="G29" s="104"/>
      <c r="H29" s="105"/>
      <c r="I29" s="105"/>
    </row>
    <row r="30" spans="1:46" x14ac:dyDescent="0.25">
      <c r="A30" s="106" t="s">
        <v>115</v>
      </c>
    </row>
  </sheetData>
  <mergeCells count="11">
    <mergeCell ref="C28:D28"/>
    <mergeCell ref="A1:A2"/>
    <mergeCell ref="B1:B2"/>
    <mergeCell ref="C1:C2"/>
    <mergeCell ref="D1:D2"/>
    <mergeCell ref="A3:I3"/>
    <mergeCell ref="E1:E2"/>
    <mergeCell ref="F1:F2"/>
    <mergeCell ref="G1:G2"/>
    <mergeCell ref="H1:H2"/>
    <mergeCell ref="I1:I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14</vt:i4>
      </vt:variant>
    </vt:vector>
  </HeadingPairs>
  <TitlesOfParts>
    <vt:vector size="24" baseType="lpstr">
      <vt:lpstr>Проекты странового значения</vt:lpstr>
      <vt:lpstr>Баткенская область</vt:lpstr>
      <vt:lpstr>Джалал-Абадская область</vt:lpstr>
      <vt:lpstr>Иссык-Кульская область</vt:lpstr>
      <vt:lpstr>Нарынская область</vt:lpstr>
      <vt:lpstr>Ошская область</vt:lpstr>
      <vt:lpstr>Таласская область</vt:lpstr>
      <vt:lpstr>Чуйская область</vt:lpstr>
      <vt:lpstr>Город Бишкек</vt:lpstr>
      <vt:lpstr>Город Ош</vt:lpstr>
      <vt:lpstr>'Баткенская область'!Заголовки_для_печати</vt:lpstr>
      <vt:lpstr>'Город Бишкек'!Заголовки_для_печати</vt:lpstr>
      <vt:lpstr>'Город Ош'!Заголовки_для_печати</vt:lpstr>
      <vt:lpstr>'Джалал-Абадская область'!Заголовки_для_печати</vt:lpstr>
      <vt:lpstr>'Иссык-Кульская область'!Заголовки_для_печати</vt:lpstr>
      <vt:lpstr>'Нарынская область'!Заголовки_для_печати</vt:lpstr>
      <vt:lpstr>'Ошская область'!Заголовки_для_печати</vt:lpstr>
      <vt:lpstr>'Проекты странового значения'!Заголовки_для_печати</vt:lpstr>
      <vt:lpstr>'Таласская область'!Заголовки_для_печати</vt:lpstr>
      <vt:lpstr>'Чуйская область'!Заголовки_для_печати</vt:lpstr>
      <vt:lpstr>'Город Ош'!Область_печати</vt:lpstr>
      <vt:lpstr>'Иссык-Кульская область'!Область_печати</vt:lpstr>
      <vt:lpstr>'Нарынская область'!Область_печати</vt:lpstr>
      <vt:lpstr>'Чуйская область'!Область_печати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Султанбаев Эрбол</cp:lastModifiedBy>
  <cp:lastPrinted>2018-10-31T05:08:07Z</cp:lastPrinted>
  <dcterms:created xsi:type="dcterms:W3CDTF">2018-06-08T05:06:39Z</dcterms:created>
  <dcterms:modified xsi:type="dcterms:W3CDTF">2019-06-28T08:50:50Z</dcterms:modified>
</cp:coreProperties>
</file>