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AZAMAT\1. ПГИ\10. финпомощь\09.16\"/>
    </mc:Choice>
  </mc:AlternateContent>
  <bookViews>
    <workbookView xWindow="0" yWindow="0" windowWidth="28800" windowHeight="12435"/>
  </bookViews>
  <sheets>
    <sheet name="гумпомощь" sheetId="2" r:id="rId1"/>
  </sheets>
  <calcPr calcId="152511"/>
</workbook>
</file>

<file path=xl/calcChain.xml><?xml version="1.0" encoding="utf-8"?>
<calcChain xmlns="http://schemas.openxmlformats.org/spreadsheetml/2006/main">
  <c r="E10" i="2" l="1"/>
  <c r="E11" i="2"/>
  <c r="F10" i="2"/>
  <c r="F11" i="2"/>
  <c r="F135" i="2" l="1"/>
  <c r="E126" i="2"/>
  <c r="E114" i="2"/>
  <c r="E95" i="2" s="1"/>
  <c r="F92" i="2"/>
  <c r="E57" i="2"/>
  <c r="F57" i="2"/>
  <c r="F53" i="2" l="1"/>
  <c r="F48" i="2"/>
  <c r="F29" i="2" l="1"/>
  <c r="E29" i="2"/>
  <c r="F22" i="2"/>
  <c r="E22" i="2"/>
  <c r="F17" i="2"/>
  <c r="E17" i="2"/>
  <c r="F12" i="2"/>
  <c r="E12" i="2"/>
  <c r="F87" i="2" l="1"/>
  <c r="F84" i="2" s="1"/>
  <c r="F45" i="2" l="1"/>
  <c r="F102" i="2" l="1"/>
  <c r="F96" i="2" s="1"/>
  <c r="F149" i="2" l="1"/>
  <c r="F119" i="2" l="1"/>
  <c r="F117" i="2" l="1"/>
  <c r="F71" i="2"/>
  <c r="E71" i="2"/>
  <c r="E53" i="2"/>
  <c r="E81" i="2" l="1"/>
  <c r="F81" i="2"/>
  <c r="E79" i="2"/>
  <c r="F16" i="2"/>
  <c r="E16" i="2"/>
  <c r="F91" i="2" l="1"/>
  <c r="E37" i="2"/>
  <c r="F39" i="2"/>
  <c r="F37" i="2" s="1"/>
  <c r="F115" i="2"/>
  <c r="F114" i="2" s="1"/>
  <c r="F133" i="2"/>
  <c r="F131" i="2" s="1"/>
  <c r="F112" i="2"/>
  <c r="F103" i="2" s="1"/>
  <c r="F121" i="2"/>
  <c r="F126" i="2"/>
  <c r="F95" i="2" l="1"/>
  <c r="D95" i="2" s="1"/>
  <c r="D11" i="2"/>
  <c r="D10" i="2" l="1"/>
</calcChain>
</file>

<file path=xl/comments1.xml><?xml version="1.0" encoding="utf-8"?>
<comments xmlns="http://schemas.openxmlformats.org/spreadsheetml/2006/main">
  <authors>
    <author>Азамат Сыдыгалиев</author>
  </authors>
  <commentList>
    <comment ref="F70" authorId="0" shapeId="0">
      <text>
        <r>
          <rPr>
            <b/>
            <sz val="9"/>
            <color indexed="81"/>
            <rFont val="Tahoma"/>
            <family val="2"/>
            <charset val="204"/>
          </rPr>
          <t>Азамат Сыдыгалиев:</t>
        </r>
        <r>
          <rPr>
            <sz val="9"/>
            <color indexed="81"/>
            <rFont val="Tahoma"/>
            <family val="2"/>
            <charset val="204"/>
          </rPr>
          <t xml:space="preserve">
Мурас, уточни пожалуйста у Айнуры</t>
        </r>
      </text>
    </comment>
  </commentList>
</comments>
</file>

<file path=xl/sharedStrings.xml><?xml version="1.0" encoding="utf-8"?>
<sst xmlns="http://schemas.openxmlformats.org/spreadsheetml/2006/main" count="322" uniqueCount="183">
  <si>
    <t>№</t>
  </si>
  <si>
    <t>I</t>
  </si>
  <si>
    <t>Швейцария</t>
  </si>
  <si>
    <t>Япония</t>
  </si>
  <si>
    <t>Корея</t>
  </si>
  <si>
    <t>Иран</t>
  </si>
  <si>
    <t>Бельгия</t>
  </si>
  <si>
    <t>МАГАТЭ</t>
  </si>
  <si>
    <t>Эскертүү</t>
  </si>
  <si>
    <t>Алынган жардам</t>
  </si>
  <si>
    <t>Тастыкталган (күтүлгөн) жардам</t>
  </si>
  <si>
    <t>Уюмдун аталышы</t>
  </si>
  <si>
    <t>БАРДЫГЫ</t>
  </si>
  <si>
    <t>Эл аралык уюмдар</t>
  </si>
  <si>
    <t>бардыгы</t>
  </si>
  <si>
    <t>Гумжардам</t>
  </si>
  <si>
    <t>Бириккен  Араб Эмираттары</t>
  </si>
  <si>
    <t>Казакстан</t>
  </si>
  <si>
    <t xml:space="preserve">Азия өнүктүрүү  банкы (АӨБ) </t>
  </si>
  <si>
    <t xml:space="preserve">Ислам өнүктүрүү банкы (ИӨБ) </t>
  </si>
  <si>
    <t>Европа союзу (ЕС)</t>
  </si>
  <si>
    <t>Эл аралык кызматташтык боюнча Герман коомчулугу  (GIZ)</t>
  </si>
  <si>
    <t>сумма аныкталган эмес</t>
  </si>
  <si>
    <t xml:space="preserve">     Иш-чараларды ишке ашыруу үчүн учурдагы долбоорлор аркылуу каражаттарды бөлүштүрүү, анын ичинде: 
-  медициналык жабдууларды берүү,
- кабардар болууну жогорулатуу жана фэйк (жалган) жаңылыктарга каршы аракеттенүү,
-  гендердик жана үй-бүлөдөгү зомбулукту алдын алуу
- балдар үчүн окууларды улантуу. </t>
  </si>
  <si>
    <t>(АКШ доллары менен)</t>
  </si>
  <si>
    <t xml:space="preserve">БУУ УНП 
(КРдагы БУУ агенттиги) </t>
  </si>
  <si>
    <t xml:space="preserve">     ЮНЭЙДС Ош, Жалал-Абад, Баткен жана Чүй облустарындагы 130 ЛЖВ үй-бүлөгө 2020-жылдын апрелинен июнуна чейинки жакынкы үч айда продуктулар пакети менен жардам көрсөтөт. 
Продукт наборлору ВИЧ менен жашаган элге дарылоону үзгүлтүккө учуратпоого жана  аракет кылууга мүмкүндүк берет. </t>
  </si>
  <si>
    <t xml:space="preserve">МОМ
(БУУнун КРдагы агенттиги) </t>
  </si>
  <si>
    <t xml:space="preserve">ЮНИСЕФ социалдык коргоонун жергиликтүү бөлүмү аркылуу Ош облусунун бир кыйла аялуу үй-бүлөлөрү үчүн  680 гигиеналык наборлорду берген. </t>
  </si>
  <si>
    <t>ЮНИСЕФ суу тазалоо үчүн 36 000 таңгак таблетка берген (180 000 л. таза суу (NaDCC) 33 мг таблетка/PAC-50)</t>
  </si>
  <si>
    <t xml:space="preserve">   ЭСМ тарабынан жүргүзүлгөн артыкчылыктарды баалоого ылайык интернат мекемелериндеги балдарга тез жардам көрсөтүү үчүн.   </t>
  </si>
  <si>
    <t xml:space="preserve">    ЭСМга балдар  мекемелери жана социалдык  кызматкер үчүн COVID 19ду профилактикалоого гигиеналык каражаттар берилген.    </t>
  </si>
  <si>
    <t xml:space="preserve">     ЮНИСЕФ санитардык-карантиндик пункттарда иштеген кызматкерлер үчүн Өзгөчө кырдаалдар министрлигине (ӨКМ)  2000 жуп коргоочу ботинканы жана  680 коргоочу костюмдарды берген.</t>
  </si>
  <si>
    <t xml:space="preserve">БУУ ВПП 
(БУУнун КРдагы агенттиги) </t>
  </si>
  <si>
    <t xml:space="preserve">    Укук коргоо органдары, пенитенциардык кызматтар жана наркологиялык борбор үчүн коронавирустан  (COVID-19) коргонуу үчүн жеке коргонуу каражаттары (ЖКК) жана башка материалдар берүү күтүлүүдө.  </t>
  </si>
  <si>
    <t xml:space="preserve">     ВИЧ жана кургак учук менен ооругандардын арасында COVID-19 аныктоо үчүн кургак учукка каршы мекемелерде жана СПИД борборлорунда  GeneExperts  30 платформада пайдалануу үчүн 6550  COVID тестти сатып алуу күтүлүүдө. </t>
  </si>
  <si>
    <t xml:space="preserve">ПРООН COVID жуккан оорулуулар менен түздөн-түз контактта болгон медициналык персонал үчүн  1200  FFP2 респираторду сатып алат. </t>
  </si>
  <si>
    <t xml:space="preserve">     COVID жуккан оорулуулар менен түздөн-түз контактта болгон медициналык персонал үчүн 50 миң масканы сатып алуу күтүлүүдө. </t>
  </si>
  <si>
    <t xml:space="preserve">     COVID жуккан оорулуулар менен түздөн-түз контактта болгон медициналык персоналга 50 миң маска жана 2 миң  респиратор берилген. </t>
  </si>
  <si>
    <t xml:space="preserve">     400 тонна азык-түлүк товары  (күрүч, буурчак, ун, өсүмдүк майы) Билим берүү министрилиги тарабынан жактырылган 420 мамлекеттик мектепке жеткирилген. </t>
  </si>
  <si>
    <t xml:space="preserve">   Жалал-Абад ӨКМ үчүн хлордун негизиндеги 1,5 тонна дезинфекциялоочу каражаттарды берген. </t>
  </si>
  <si>
    <t xml:space="preserve">    10.04.2020-ж. ЕФСР COVID-19 байланышкан ЕФСР каражаттарынан гранттарды берүү боюнча кезексиз конкурс жөнүндө жарыялаган. </t>
  </si>
  <si>
    <t xml:space="preserve">Техникалык кызматташтыктын алкагында КР Саламаттык сактоо министрлигинин Ооруларды профилактикалоо  жана мамлекеттик санитардык-эпидемиологиялык көзөмөлдөө департаментинин  молекулярдык генетика лабораториясына эң тез жабдуулар жана диагностикалоо үчүн чыгаша материалдары берилген. </t>
  </si>
  <si>
    <t xml:space="preserve">     ЮНИСЕФтин линиясы боюнча АӨБ каражаттарына төмөнкү каражаттарды сатып алуу пландалууда: Кол кап 20,000 (10,000 жуп) – КРССМнын МСЭКДдагы складына жеткирилген; Коргоочу костюмдар – 1300 – КРССМнын МСЭКДдагы складына жеткирилген.
     26-апрелде келет:
- Эндотрахеалык түтүктөр – 100 даана;
- 1 өлчөмдөгү  дем алуу системалары – 100 даана;
- 2 өлчөмдөгү  дем алуу системалары– 436 даана;
- 4 өлчөмдөгү  дем алуу системалары – 500 даана; 
- Балдар реанимациясы үчүн кол реанимациялык набору (амбу мешок) – 25 даана;
- Чоңдор реанимациясы үчүн кол реанимациялык набору (амбу мешок)  – 100 даана;
- Тамчылатма, кислороддук, балдар  үчүн канюлалар – 2,705 даана. 
     Июлда келет:
- 3 ИВЛ аппараты 
Контракттар түзүлүүдө жана берүүгө тастыктама алынууда:
- 20 – 10 литр көлөмдөгү кислороддук концентраторлор;
- 2,000 – респиратор</t>
  </si>
  <si>
    <t>Мамлекеттик карызды башкаруу боюнча потенциалды бекемдөө үчүн</t>
  </si>
  <si>
    <t xml:space="preserve">     8-апрелде "Fael Khair Program" программасынын каражаттарынын эсебинен 30,4 миң изилдөөгө 120 ПЦР-тест алынган. </t>
  </si>
  <si>
    <t xml:space="preserve">     Бул грант  "Кыргызстанда перинаталдык саламаттыкты өнүктүрүүгө көмөктөшүү"  GIZ долбоору аркылуу ишке ашырылат. Ош шаарындагы медициналык кызматкерлерге  санитайзерлер, дезинфекциялоочу каражаттар,  хирургиялык маскалар, жеке коргонуу костюмдарынын комплектинин 2 түрү жана респираторлор  берилген. </t>
  </si>
  <si>
    <t xml:space="preserve">     DFID  ЮНИСЕФке 300 000 АКШ долларын саламаттык сактоо секторундагы (DRCU менен координацияда) бир катар иш-чаралар/жабдуулар үчүн берген. Ал саламаттык сактоонун 10 000 кызматкерине ЖКК жана медициналык жабдууну берүүнү, коопсуз суу, инфекцияны профилактикалоону колдоо үчүн медикаменттерди жана коргоо каражаттарын алуу мүмкүнчүлүгүн камсыздоону камтыйт.
Ошондой эле DFID DRCU менен координацияда  Баткендеги жана Оштогу алты медициналык мекемени колдоо үчүн  Ага Хан фонду аркылуу  5 000 АКШ долларын кайра бөлүштүргөн.  
DFID ЮНИСЕФке алардын  психологиялык колдоонун тез байланыш линиясы, кабардар болууну жогорулатуу жана бир кыйла аялуу балдарды жана жаштарды коргоого жардам көрсөтүү боюнча ЭСМны колдоо үчүн  80 000 АКШ долларын кошумча кайра  бөлүштүргөн. </t>
  </si>
  <si>
    <t xml:space="preserve">     ДССУ үчүн  USAID каржылоосу төмөнкүлөрдү камтыйт:  
     - саламаттык сактоо кызматкерлери, оперативдүү чара көрүү кызматтары,  лабораториялардын кызматкерлери, эпидемиологиялык жана клиникалык саламаттык сактоонун кызматкерлери үчүн тренингдер; 
     - жаңыланган  эпидемиологиялык инструменттерди, колдонмолорду жана протоколдорду иштеп чыгуу;
     - медициналык сабаттуулукту жогорулатуу жана  COVID-19 жөнүндө туура эмес маалымат берүүгө  каршы күрөшүү үчүн маалыматты улуттук деңгээлде жана  коомчулуктардын деңгээлинде жайылтуу аркылуу тобокелчиликтер жана коомчулукту тартуу жөнүндө маалыматты  координациялоо жана илгерилетүү; 
     - аэропорттор жана чек ара пункттары сыяктуу өлкөгө кирүүчү жерлерде клиникалык жана клиникалык эмес персонал үчүн СОП жана колдонмолорду,   протоколдорду жана  тренингдерди иштеп чыгуу</t>
  </si>
  <si>
    <t xml:space="preserve">     USAID  МФККга грант берген, ал министрлик жана ДССУ тарабынан жүргүзүлгөн бүткүл өлкө боюнча дарыгерлер жана саламаттык сактоонун башка кызматкерлери үчүн тренингдерди оперативдүү колдоо, тобокелчиликтер, коомчулуктарды тартуу жөнүндө  маалымат берүү боюнча Кыргызстандын Кызыл ай коомунун (ККАК)  күч-аракетин колдоого жумшалат.</t>
  </si>
  <si>
    <t xml:space="preserve">     USAID ССМнын тестирлөөсү үчүн товарларды жана материалдарды сатып алуу, МПКга техникалык жардам берүү, лабораториялык мүмкүнчүлүктөрдү колдоо жана ССМнын ооруларды эпидемиологиялык көзөмөлдөөсүн жана тез чара көрүүсүн колдоо үчүн   жетекчилигинде жергиликтүү саламаттык сактоонун туруктуу системасын өнүктүрүү (ЖСТСӨ) боюнча  долбоорду кошумча каржылайт. </t>
  </si>
  <si>
    <t xml:space="preserve">      COVID боюнча колдоо, USAID «Жигердүү жарандар" долбоорунун алкагында  аялдар жана майыптар сыяктуу аялуу топторду колдоо жана коргоо үчүн жарандык коомдун гранттык колдоосун жана Кыргыз Республикасынын Өкмөтүнө техникалык жардамды киргизет. </t>
  </si>
  <si>
    <t xml:space="preserve"> ЮСАИДдин «Медиа-К» долбоорунун алкагында  COVID боюнча атайын колдоо  кыргыз ЖМКга жарандардын коопсуздугун жогорулатуу үчүн COVIDге байланышкан туура эмес маалымат берүүгө каршы күрөшүүгө жардам берет. </t>
  </si>
  <si>
    <t xml:space="preserve">    2020-жылдын 6-апрелинде каражаттар ССМнын депозиттик эсебине которулган. </t>
  </si>
  <si>
    <t xml:space="preserve">     Экономика министрлиги тарабынан жеке коргонуу каражаттары (ЖКК) алынган: 500 респиратордук маска N95, 96 колду дезинфекциялоочу каражат  (50 мл), 65 колду дезинфекциялоочу каражат (1 л)</t>
  </si>
  <si>
    <t xml:space="preserve">     Бул гумжардам Бишкектеги жана Чүй облусундагы аялуу үй-бүлөлөрдү (1000 үй чарбасы) түз колдоого жумшалган, анда:  ар бир үй чарбасы үчүн 10 кг макарон, 5 л өсүмдүк майы бар. ("Боорукер коңшулар" ӨЭУ жүргүзөт). </t>
  </si>
  <si>
    <t xml:space="preserve">     ӨКМга жеке коргонуу каражаттары (ЖКК)  берилет: бир жолу колдонулуучу коргоочу комбинезон, бир жолу колдонуучу маска,  N95 респиратордук маска, медициналык көз айнектер, кол кап ж.б. </t>
  </si>
  <si>
    <t xml:space="preserve">ССМ мамлекеттик ҮДБнын 800 дарыгери үчүн коронавирусту профилактикалоо боюнча тренинг өткөргөн. Өпкөгө жасалма  вентилятор (ИВЛ) сатып алынган жана Республикалык клиникалык жугуштуу оорулар ооруканасынын интенсивдүү терапия бөлүмүнө берилген. 
COVID жуккан пациенттер менен түз иштеген дарыгерлер, медайымдар жана медициналык персонал үчүн жеке коргонуу каражаттарынын комплекти  (маска, кол кап, изоляциялоочу халаттар) сатып алынган.  Бул Бишкектеги дарыгерлердин 10 бригадасынын арасында бөлүштүрүлөт,  алар № 40 пенитенциардык кызматынын колониясы үчүн дезинфекциялоочу каражаттарды жана коргоо каражаттарын да сатып алышкан. 
 COVID 118 тез байланыш линиясынын иши каржыланган. </t>
  </si>
  <si>
    <t xml:space="preserve">1-алуучу (Социалдык өнүктүрүү министрлиги) – 4000 мед. кол кап,  2880 бахила, 1000 литр антисептик жана  10 коргоочу комбинезон. 
2-алуучу (ЖАМК) – 10 000 мед. кол кап, 10000 бахила, 1000 литр антисептик жана 30 коргоочу костюм.  </t>
  </si>
  <si>
    <t xml:space="preserve">     Бул каражаттар төмөнкүлөргө жумшалат: 1). Баткен, Жалал-Абад, Нарын жана Ош облустарындагы медициналык мекемелер үчүн ЖКК сатып алуу (бүгүнкү күндө 600 комплект жана 1000 кг. дезинфекциялоочу каражат жеткирилген).  2). аялуу үй-бүлөлөрдү негизги тамак-аш продуктулары жана үй тирикчилиги предметтери менен камсыздоо (бүгүнкү күндө 650 үй чарбасы колдоого алынууда)  3).коомчулукка маалымдоо боюнча кампанияларды колдоо жана тез калыбына келтирүү боюнча бир кыйла кеңири шарттардын алкагында аялуу фермерлерди жана МСПны колдоо. Мындан тышкары Борбордук Азия университети Нарындагы университеттик шаарчада 90 байкоо пунктун уюштурган.</t>
  </si>
  <si>
    <t xml:space="preserve">     ВБГ Баткен облусунун Кадамжай районунун медициналык мекемелеринин 6 мобилдик бригадаларын колдоого алат (транспорт каражаттары, май, техникалык тейлөө, айдоочулар, ЖКК), ошондой эле инфекцияны профилактикалоону контролдоо  (пациенттерди сорттоо, пациенттердин агымы,  дезинфекциялоо ж.б.)  Техникалык жана эпидемиологиялык колдоо киргизилген. 
     Мезгил: 2020-жылдын апрелинин ортосу-августтун аягы. 
     Колдоо Кадамжай менен Бишкектин арасында персоналдын жүрүүсү жана аларды жабдуу мүмкүнчүлүгү менен камсыздаган жана ВБГ жана МОН жеке коргонуунун жергиликтүү каражаттарын бекиткен шартка негизделет. </t>
  </si>
  <si>
    <t xml:space="preserve">ДССУ төмөнкү предметтерди берген: 
•  саламаттык сактоо кызматкерлери үчүн ЖКК жана термометрлер; 
• Лабораториялар үчүн чыгаша материалдары жана  реагенттер
•  Дезинфекциялоочу каражаттарды берүү;                                                                                                                                                                                                                                                                                                                                                                                                                                                                                 • медициналык жардам бригадалары үчүн май;
- COVID-19га 6720 анализ жүргүзүү үчүн 64 ПЦР тест-системасы;                                           - - тез аныктоону камсыздоо үчүн 2 600 тест система; 
- 2000 антисептикалык спирт камтыган каражаттар; 
- 5000 маска;
- саламаттык сактоо кызматкерлери үчүн 5000 кол кап; 
ЮСАИД аркылуу берилген (жалпы наркы бул пунтка киргизилген эмес жана  ЮСАИД аркылуу жардамдын тизмесине киргизилген):
- 10 миң хирургиялык маска; - 10 миң кол кап; - 1,4 миң халат; - 200 көз айнек - 200 FFP2 маска. 
</t>
  </si>
  <si>
    <t>9240 тест</t>
  </si>
  <si>
    <t xml:space="preserve">     Бөлүштүрүү үчүн 10 ИВЛ аппаратын сатып алуу күтүлүүдө:  НТП (2), Жаза аткаруу мамлекеттик кызматы (2), Республикалык клиникалык жугуштуу оорулар ооруканасы (2), Ош облустук ооруканасы (2), Жалал-Абад облустук ооруканасы  (2)</t>
  </si>
  <si>
    <t xml:space="preserve">     Социалдык кызматкерлердин үй-бүлөлөрүн жана балдарын колдоо бөлүмдөрү үчүн коргоочу маскаларды берүү менен ЭСМнын аймактык бөлүмдөрүнө коргонуу каражаттарын берүү.  </t>
  </si>
  <si>
    <t>ЮНИСЕФ Билим жана илим министрлигинин суроо-талабы боюнча бүткүл өлкө боюнча көрсөтүлгөн видео-сабактарды көрүү үчүн үй мамлекеттик мектеп-интернаттарга телевизорлорду берген. ЮНИСЕФтин жеке финансылык ресурстары пайдаланылган.</t>
  </si>
  <si>
    <t xml:space="preserve">     МОМ миссиясы   татаал кырдаалдагы 217 мигрант үчүн тамак-аш, турак жай жана базалык санитардык-гигиеналык наборлорго 13 000 АКШ долларын бөлгөн. Бул иш-чара Россия Федерациясындагы МОМ бюросу, Кыргыз Республикасынын  Россия Федерациясындагы элчилиги жана Кыргыз Республикасынын Өкмөтүнө караштуу Мамлекеттик бажы кызматынын Россия Федерациясындагы өкүлчүлүгү менен тыгыз координацияда уюштурулган. </t>
  </si>
  <si>
    <t xml:space="preserve">     20-апрелде БУУнун УНП глобалдык программасы жана контейнердик ташууларды (ПККП) контролдоо боюнча Дүйнөлүк бажы уюуму  тарабынан Кыргыз Республикасынын Өкмөтүнө караштуу Мамлекеттик бажы кызматына COVID-19 пандемиясына чара көрүүнүн алкагында 5 000 медициналык маска жана 20 литр антисептикалык каражат берилген. Жардамдын жалпы суммасы 1500 АКШ долларын түзгөн.</t>
  </si>
  <si>
    <t xml:space="preserve">ЮНЭЙДС: Сузакта жана Ноокатта ВИЧ менен ооруган балдарды колдоо. Карантинде балдар үчүн тамак-аш менен камсыздоо жана АРВни жеткирүү;  2015 бала өнөктөш-консультанттар аркылуу камтыла тургандыгы күтүлүүдө; 
Өлкөнүн түштүгүндөгү СПИД-борборун 3 ай колдоо  </t>
  </si>
  <si>
    <t xml:space="preserve">     Обсервация пункттарына жана төрөт үйлөрүнө 5 негизги предеметтен турган 5000 гигиеналык набор берилген жана калктын аялуу катмары, улгайган адамдар жана ДМЧА арасында 3000 гигиеналык набор бөлүштүрүлгөн. </t>
  </si>
  <si>
    <t xml:space="preserve">     УВКБ Чек ара кызматына:                                       
- бир жолу колдонулуучу медициналык маска 30 000 даана;
- N95 респиратор 5 535 даана;
- текшерүү үчүн стерилизацияланбаган кол кап  30 000 жуп;
- спрей-антисептик (1 литр) 10,000 литр;
- дезинфекциялык таблеткалар, натрий дихлоризоцианурат   #300 500 банка;
-   дезинфекциялоо үчүн спрей 100 набор;
- резина өтүк  100 жуп.</t>
  </si>
  <si>
    <t>УВКПЧ (БУУнун КРдагы агенттиги)</t>
  </si>
  <si>
    <t>УВКБ БУУ 
(БУУнун КРдагы агенттиги)</t>
  </si>
  <si>
    <t>ЮНФПА
(БУУнун КРдагы агенттиги)</t>
  </si>
  <si>
    <t>ЮНЭЙДС
(БУУнун КРдагы агенттиги))</t>
  </si>
  <si>
    <t>ПРООН
(БУУнун КРдагы агенттиги)</t>
  </si>
  <si>
    <t>ДССУ
(БУУнун КРдагы агенттиги)</t>
  </si>
  <si>
    <t>Чек арасыз дарыгерлер / Medecins Sans Frontiers</t>
  </si>
  <si>
    <t xml:space="preserve">АКДН (Ага Хан өнүктүрүү агенттиги) </t>
  </si>
  <si>
    <t xml:space="preserve"> «Сорос-Кыргызстан» фонду</t>
  </si>
  <si>
    <t>Корея эл аралык кызматташуу агенттиги  (KOICA)</t>
  </si>
  <si>
    <t>АКШнын эл аралык өнүктүрүү агенттиги (USAID)</t>
  </si>
  <si>
    <t>Евразия туруктуулук жана өнүктүрүү фонду  (ЕФСР)</t>
  </si>
  <si>
    <t>Техжардам</t>
  </si>
  <si>
    <t xml:space="preserve">Коронавируска каршы күрөшүү максатында өнүктүрүү боюнча эл аралык өнөктөштүктөрдөн жана чет өлкөлөрдөн 
жардам тартуу маселеси боюнча жүргүзүлгөн иштер жөнүндө маалымат </t>
  </si>
  <si>
    <t>Жардамдын түрү</t>
  </si>
  <si>
    <t xml:space="preserve">ДССУ өзгөчө кырдаалдарга тез чара көрүү топтору үчүн бензинге болгон чыгашаларды жапкан. </t>
  </si>
  <si>
    <t>Бириккен королдуктун эл аралык өнүктүрүү маселелери боюнча министрлиги (UK DFID)</t>
  </si>
  <si>
    <t>Ырайымдуулук корпусу (Mercy Coprs)</t>
  </si>
  <si>
    <t>Европадагы коопсуздук жана кызматташуу уюму  (OSCE) Бишкектеги программалык офис (ПОБ)</t>
  </si>
  <si>
    <t>ЮНИСЕФ
(БУУнун КРдагы агенттиги)</t>
  </si>
  <si>
    <t xml:space="preserve">Борбор Азиядагы  адам укугу боюнча БУУнун бюросу. 1200 АКШ доллары суммага Кыйноолоорду алдын алуу улуттук борбору жана омбудсмендин офиси үчүн жеке коргонуу каражаттарынын 45 комплектин,  1000 жуп медициналык кол кап, 1000 маска, көз айнектерди жана дезинфекциялоочу каражаттарды берген. 
ЕС жана БУУнун тынчтык орнотуу фондунун колдоосу менен JSEP программасынын алкагында ЖКК берилет. 
 БУУнун Борбор Азиядагы  адам укугу боюнча бюросу. 1200 АКШ доллары суммага Кыйноолорду алдын алуу улуттук борбору жана омбудсмендин офиси үчүн жеке коргонуу каражаттарынын 45 комплектин,  1000 жуп медициналык кол кап, 1000 маска, көз айнектерди жана дезинфекциялоочу каражаттарды берген. 
ЕС жана БУУнун тынчтык орнотуу фондунун колдоосу менен JSEP программасынын алкагында ЖКК берилет. 
</t>
  </si>
  <si>
    <t>Россия Федерациясы (РФ)</t>
  </si>
  <si>
    <t>2020-жылдын 30-апрелинде КР АК Башкы штабы тарабынан  противогаздар, ар кандай  модификациядагы коргоочу костюмдар,  РХБ коргоо каражаттары, метеокомплекттер жалпы  4,9 млн сом суммага алынган.</t>
  </si>
  <si>
    <t xml:space="preserve">     (СУАР)  тест системалар (реагенттер) – 5000 даана, бир жолку маскалар - 200 000 даана, респиратордук маскалар №95 - 10 000 даана, коргоочу  медициналык костюмдар - 1000 даана берилген.</t>
  </si>
  <si>
    <t xml:space="preserve">     Реагенттер - 2000 даана, медициналык коргоочу  халаттар - 1000 даана, термометр - 500 даана, медициналык коргоочу көз айнектер - 1000 даана, медициналык кол каптар  - 1000 даана, медициналык бахилалар - 1000 даана.</t>
  </si>
  <si>
    <t xml:space="preserve">      КЭР элчилиги КР КИМКга  гуманитардык жардам берген : маскалар, коргоочу костюмдар, медициналык көз айнектер, колкаптар, контактсыз  термометрлер,  </t>
  </si>
  <si>
    <t xml:space="preserve">1). 2020-жылдын 10-апрелинде -биринчи партия: Экспресс-тесттер (реагенттер) – 2000 даана; Медициналык халаттар – 1000 даана; чеке үчүн жылуулук термометрлери  – 500 даана; Медициналык коргоочу көз айнектер – 1000 даана; Медициналык колкаптар (бир жолку) – 1000 даана; бахилалар (бир жолку) –  1000 даана, 
2). 2020-жылдын 11-майында- экинчи  партия: ПЦР тесттер – 100 000 даана, Медициналык көз айнектер – 30 000 даана, Маска №95 – 30 000 даана, Мед. Маскалар – 150 000 даана, чеке үчүн термометрлер – 1 000 даана.                                                                    </t>
  </si>
  <si>
    <t xml:space="preserve">суммасы аныкталган эмес </t>
  </si>
  <si>
    <t>2020-жылдын 20-апрелинде  алынган:                                                                                                                                       Респираторлор N95 – 10 миң даана;
коргоочу костюмдар– 2000 даана
ИВЛ аппараттары  – 2 даана
Дарылар:
-Azithromycin – 467 даана;
-ChloroquinePhosphate – 112 даана;
-LianhuaQingwenСapsule – 1400 даана;
-FufangYizhigao – 840 даана;
-Zukamu – 1400 даана</t>
  </si>
  <si>
    <t>(Кызылсу-Кыргыз автономиялуу округу) Бир жолку костюмдар – 500 даана, маскалар – 30 000 даана  2020-жылдын 17-апрелинде берилген.</t>
  </si>
  <si>
    <t>(КЭР Айыл чарба министрлиги) Мед. маскалар – 30000 даана; коргоочу  костюмдар – 1000 даана; коргоочу көз айнектер– 1000 даана</t>
  </si>
  <si>
    <t>Кытай Эл Республикасы (КЭР)</t>
  </si>
  <si>
    <t>Чүй облусундагы жана Бишкек шаарындагы мобилдик топторго жеке коргоо каражаттары берилген "(эпидемияга каршы коргоочу костюм - 2 020 даана; бир жолку  медициналык халат (комбинезон) - 1 335 даана; бир жолку  медициналык маска - 6 000 даана; коргоочу көз айнек - 400 даана; салмактанган бөлүкчөлөрдөн коргоо үчүн респиратор - 99 даана;  респираторлор үчүн чыпкалар - 490 даана; кароого колдонулуучу колкаптар - 9 700 даана; бир жолку шпатель - 24 100 даана; спирттин негизиндеги колду тазалоо үчүн антисептик   (65 мл) - 2 980 даана; спирттин негизиндеги колду тазалоо үчүн антисептик (900 мл) - 100 даана; биологиялык кооптуу калдыктар үчүн мүшөк   - 2 900 даана; пульсоксиметр - 30 даана.).</t>
  </si>
  <si>
    <t xml:space="preserve">     Швейцария ПРООН аркылуу сатып алына турган башка медициналык жабдууларды каржылоо боюнча милдеттенмелерди өзүнө алды </t>
  </si>
  <si>
    <t>"КР жана КЭР ортосунда коопсуздук маселеси боюнча диалог" эл аралык ведомство аралык кызматташтык  механизми боюнча   алынган: изоляция үчүн бир жолку кийим– 2 800 даана, дем алуучу аппарат – 50 даана, контактсыз дем алуучу  аппарат – 2 даана, бир жолку коргоочу кийим  – 2010 даана, Маска КН95 – 20 800 даана, бир жолку атайын  колкаптар – 2000 даана, контактсыз инфракызыл градусник – 1000 даана, тышкы  монитор – 2 даана, санариптик электрокардиограмма – 2 даана,  пациенттин монитору– 2 даана,  изоляция үчүн медициналык маска – 2 000 даана,
Кэмэй 367, көчүрмөлөөчү аппарат, ксерокс А3 – 4 даана,  Ультрабук Леново – даана,
Ноутбук Леново – 20 даана, столго коюлуучу компьютер QITIAN M410 – 410 даана.</t>
  </si>
  <si>
    <t>(КЭР Коргоо министрлиги) коргоочу  костюмдар, көз айнектер, маскалар, термометрлер, колкаптар ж.б.</t>
  </si>
  <si>
    <t xml:space="preserve">      Алай жана Чоң Алай райондорунда 66 000 швейцария франкы, фермерлерди үрөн жана жер семирткичтер  менен, өсүмдүктөрдүн селекционерлери үчүн жасалма уруктандыруу менен, бал челекчилерди  аары- мом менен колдоо үчүн  кайра бөлүштүрүлгөн  ( Helvetas  программасы менен киргизилген) </t>
  </si>
  <si>
    <t>2020-жылдын 20-июнунда  30 000 швейцария франкы суммасындагы 35 кычкылтек концентраты  КР ССМге берилген.</t>
  </si>
  <si>
    <t xml:space="preserve">     17.03.2020-ж.  КРге коронавирусту аныктоо үчүн,   Япония Институту тарабынан акысыз негизде берилген  2000 даана экспресс тесттер алып келинген (Primers and Probes и Positive Control), ошол эле күнү тесттер  КР ССМге өткөрүп берилген.</t>
  </si>
  <si>
    <t xml:space="preserve">     Берилди:
медициналык колкаптар  – 1000 даана (500 жуп);
кол үчүн антисептик – 10 даана ар бири  1 л.  (бардыгы 10 л.);
буюмдардын үстүн тазалоо үчүн спрей-антисептик  – 5 даана, ар бири  1 л. (бардыгы 5 л.).
     Кореядагы КР жарандарынын дарегине жардам берилген: бир жолку  маскалар – 800 даана жана  антисептиктер - 500 даана (500 мл.)</t>
  </si>
  <si>
    <t>алынды: 24 000 ПЦР-тест жана 2 комплект  BR Exicycler96(Ver4) жабдуу</t>
  </si>
  <si>
    <t>Түркиянын эл аралык өз ара аракеттешүү жана кызматташуу боюнча башкармалыгы      (TIKA)  Кыргыз Республикасынын Саламаттык сактоо министрлигине, Кыргыз Республикасынын Эмгек жана социалдык өнүктүрүү министрлигине жана  Кыргыз Кызыл жарым ай коомуна 500 коробка тамак-аш, 4500 медициналык маска, 4500 коргоочу колкап, 600 медициналык комбинезон, 500 медициналык көз айнек, Бишкекте жана Баткенде таратуу үчүн 1100 антисептик.</t>
  </si>
  <si>
    <t xml:space="preserve">      29.03.20-ж. карата абал боюнча  гуманитардык жардамдын жүгү Өкмөттүн  Ош облусундагы ыйгарым укуктуу өкүлүнүн орун басары тарабынан кабыл алынган  
     1-партия:  маска түрүндөгү гумжардам - 16000 даана, 900 коргоочу комбинезон, 4800 даана тест-система жана аларга реагенттер </t>
  </si>
  <si>
    <t xml:space="preserve">    2020-жылдын   23-апрелинде   7 тонна көлөмдөгү гуманитардык жардам келген, ал өзүнө медициналык препараттарды жана жеке коргонуу каражаттарын камтыйт: колкаптар – 500 000, маскалар -20 000, бахилалар – 30 000, санитайзерлер – 6 000. </t>
  </si>
  <si>
    <t>18.05.2020-ж. төмөнкүдөй көлөмдөгү (коробка) жүк келген:
№95 – 31, үч катмарлуу маска – 1, жылууланган комбинезон – 144, медициналык кийим – 48, бетти коргоочу айнек калкан  – 5, хирургиялык латекс  колкаптар – 9 жана  дары препараттары.</t>
  </si>
  <si>
    <t>экинчи бөлүк - 1000 тонна ун   4.05.2020-ж. келген</t>
  </si>
  <si>
    <t xml:space="preserve">үчүнчү бөлүк - 2000 тонна ун  8 жана 10 майда 2020-ж. келген </t>
  </si>
  <si>
    <t>төртүнчү бөлүк- 1000 тонна ун  17 май 2020-ж. келген.</t>
  </si>
  <si>
    <t>Алынды: 1000 даана рентген пленка + 10 таңгак реагент, 10 миң стерилдүү колкап, вируска каршы  препараттар 389 таңгак.</t>
  </si>
  <si>
    <t>Өзбекстан Республикасы</t>
  </si>
  <si>
    <t>Түркия</t>
  </si>
  <si>
    <t>суммасы аныкталган эмес</t>
  </si>
  <si>
    <t xml:space="preserve">     Нарын облусундагы фермерлерге үрөн жана башка айыл чарба ресурстарын берүү ,  Ага Хан / MТСЗ менен өнөктөштүк.</t>
  </si>
  <si>
    <t xml:space="preserve"> БУУнун гуманитардык таасирге жооп кылуунун глобалдык планына ылайык бөлүнгөн Япония Өкмөтүнүн грантынын алкагында, ПРООН коронавирустун натыйжаларына каршы күрөшүүгө жана КР саламаттык сактоо системасын бекемдөөгө  багытталган долбоорлорду ишке ашырууну баштады:   (1) коронавируска каршы күрөшүү үчүн саламаттык сактоо системасын күчөтүү .   FPP2 системасындагы жана башка респираторлорду берүү аркылуу 3000 медкызматкердин коргонуусун жакшыртуу  (2) Инклюзивдик жана  көп вектордук кризистик башкаруу жана каршы аракеттенүү. (3) Коронавирустун социалдык-экономикалык кесепеттерин жеңип чыгуу. Бул долбоордун алкагында, коронавирустун кесепеттерине каршы күрөшүү боюнча "Экономиканы тезинен калыбына келтирүү-Бирге калыбына келтиребиз" деген  демилге колдоого алынат, анда жумуш орундарды түзүүгө көмөк көрсөтүү  (жумушсуздардын маалымат базасын түзүү,  аларды  онлайн окутуу жана   квалификациясын жогорулатуу),  бизнеске консультативдик жана башка  колдоо көрсөтүү  (кошкаржылоо берүү, гранттык/кредиттик колдоо,жашыл экономикада, туруктуу айыл чарбасында, же өсүштүн жаңы секторлорунда  жумуш орундарын сактап калуу кепилдигин берген   бизнес-пландарды колдоо ) жана башкалар.</t>
  </si>
  <si>
    <t xml:space="preserve">суммасы 
аныкталган эмес </t>
  </si>
  <si>
    <t>тез жардамдын 4 автомобили берилген</t>
  </si>
  <si>
    <t xml:space="preserve">"Социалдык-экономикалык  өнүктүрүү программасынын" алкагында КРССМ муктаждыктарына ылайык медициналык жабдууларды сатып алуу пландалууда. </t>
  </si>
  <si>
    <t xml:space="preserve">    Берилди: тест-система - 200  таңгак; бир жолку  маскалар - 5000 даана; коргоочу костюмдар - 200 даана; коргоочу фильтри менен маскалар   - 100 даана; коргоочу көз айнектер - 12 даана;   Манас университети өзүнүн жатаканасын   250 койка-орундук карантиндик борбор катары бөлдү.</t>
  </si>
  <si>
    <t>суммасы 
аныкталган эмес</t>
  </si>
  <si>
    <t>биринчи бөлүк - 1000 тонна ун  29.04.2020  жана 02.05.2020 эки партия менен келген</t>
  </si>
  <si>
    <t>Венгрия</t>
  </si>
  <si>
    <t>Венгриянын ТИМ башчысы 15.07.2020 -ж. КРга болгон иш сапарынын учурунда  Венгрия Өкмөтүнүн гумжардамын берген: 10 стационардык ИВЛ аппараты+ 10 мобилдик аппарат (тез жардам машиналарында колдонуу үчүн) = 20 ИВЛ аппараты. Гумжардам   15.07.2020-ж. КРССМга берилген.</t>
  </si>
  <si>
    <t xml:space="preserve"> </t>
  </si>
  <si>
    <t xml:space="preserve">Каражат COVID-19 учурунда долбоордун катышуучуларынын жана ЖӨБ жана этностор агенттигинин кызматкерлеринин коопсуздугун камсыздоого багытталган. Мындан тышкары жеке коргонуу каражаттары:  респиратордук маскалар, колду  дезинфекциялоочу каражаттар берилген. </t>
  </si>
  <si>
    <t xml:space="preserve">Ооруканадагы медициналык кызматкерлердин коопсуздугун камсыздоо үчүн ЖКК берилген. </t>
  </si>
  <si>
    <t>Корея Республикасы менен Кыргыз Республикасынын ортосундагы билим алмашуу боюнча веб-семинар уюштурулган. Мындан тышкары, шайлоо комиссияларынын мүчөлөрү үчүн өлкө ичинде жергиликтүү тренингдерди уюштуруу,  окутуучу жана жарнамалык видеороликтерди өндүрүү болжолдонот, жеке коргонуу каражаттарын берүү: бир жолу колдонулуучу маскалар, колду дезинфекциялоочу каражат, кол кап, температураны өлчөгүчтөр (аралыктан)</t>
  </si>
  <si>
    <t xml:space="preserve">Жалал-Абад облусунун аялуу коомчулуктарынын үй-бүлөлөрүнө жеке гигиена жана санитария предметтерин камтыган 240 гигиеналык набор берилген. </t>
  </si>
  <si>
    <t>ПОБ ОБСЕ 14-июлга карата абал боюнча Бишкекте, Баткен, Жалал-Абад, Нарын, Ош облустарында кабыл алуучу өлкөнүн өнөктөштөрүнө жеке коргонуу каражаттарын сатып алуунун жана берүүнүн төрт этабын (жалпы суммасы 140 миң АКШ доллары) аяктаган. 
Артыкчылыктуу  предметтерге: 
• көп жолу колдонулуучу респиратордук маска N95 - 9500 даана;
• костюм комбинезондор - 3400 даана;
• коргоочу көз айнектер - 2500 даана;
• кол кап - 10000 даана;
• контактсыз термометрлер - 130 даана.</t>
  </si>
  <si>
    <t xml:space="preserve">23.07.2020-ж. карата абал боюнча   160 000 изилдөөгө 1600 ПЦР тест, 1875 реагент алынган жана КР ССМга берилген. </t>
  </si>
  <si>
    <t>Консультация</t>
  </si>
  <si>
    <t>22-июлда КРга Россиянын Коргоо министрлигинин аскердик дарыгерлер тобу менен атайын бор келген (20 адамдан турган 6 дарылоо бригадасы). Адистер өпкөнү жасалма дем алдыруу аппараттары, кислороддук концентраторлор, пульсоксиметрлер жана башка жабдуулар, ошондой эле  COVID-19 үчүн зарыл болгон дарылар менен келген..</t>
  </si>
  <si>
    <t xml:space="preserve">23-июлда РФдан КРга  (Башкортостан Республикасы) РОссиянын ӨКМ борту  50 россиялык медициналык дарыгер менен Кыргызстандын медициналык мекемелеринде иштөө жана консультациялык жардам берүү үчүн келген. </t>
  </si>
  <si>
    <t xml:space="preserve">23-июлда КР вице-премьер-министри А.Исмаилованын Роспотребнадзордун  эпидемиология борбордук НИИ ФБУН клиникалык-аналитикалык иштер боюнча директорунун орун басары,  профессор Н.Пшеничной жана Башкортостан Республикасынын саламаттык сактоо министринин орун басары Е.Кустовдун жетекчилигинин алдында россиялык дарыгерлер тобу менен жолугушуусунун жүрүшүндө россия делегация 50 миң изилдөөгө  ПЦР-тест жана реагенттерди берген. </t>
  </si>
  <si>
    <t>2020-жылы 26-июлда Россиянын ӨКМ атайын борту менен 150 млн. рубль көлөмдө гуманитардык жардамдын кезектеги партиясы келген.
Гуманитардык жүк медициналык жабдуулардан, дары-дармектерден жана жеке коргонуу каражаттарынан турат:  (рентгенографиялык аппарат -5 даана,   анестезиология жана интенсивдүү терапия үчүн  оксометриялык датчик менен монитор – 65 даана, анестезиология жана интенсивдүү терапия үчүн  оксометриялык датчик болбогон монитор – 5 даана, өпкөнү жасалма дем алдыруу аппараты– 31 даана, дары-дармектер: эноксапарин натрий – 49350 даана,  олокизумаб – 550 даана, ошондой эле медициналык маска – 100000 даана).</t>
  </si>
  <si>
    <t>6-партия: 5 миң экспресс-тест, атайын пробирка (25000 даана), дозатор үчүн наконечник (65000 даана), комбинезондор (500 даана)</t>
  </si>
  <si>
    <t xml:space="preserve">     11.03.2020-ж. ССМга берилген:
Операциялык маска - 10 000 даана; атайын маска «N95» - 200 даана; экзаменациялык кол кап - 10 000 даана; коргоочу костюм - 1400 даана; коргоочу көз айнек - 200 даана;  дезинфекциялоо үчүн каражат (100 мл.) - 140 бөтөлкө.</t>
  </si>
  <si>
    <t xml:space="preserve"> 02.04.20-ж. 2-партия: ун - 1000 тонна, коргоочу комбинезондор - 7000 комплект, колкап – 20000 даана,  №95 респираторлору- 2000 даана, коргоочу көз айнектер- 500 даана, пирометрлер -200 даана</t>
  </si>
  <si>
    <t>20.05.20-ж. 3-партия: Өзбекстан Республикасынын  Президенти Ш.М. Мирзиеевдин демилгеси боюнча, Өзбекстан тарабынан  Кыргызстанга гуманитардык жардамдын жаңы партиясын жөнөтүү жөнүндө чечим кабыл алынган , анын ичинде: медициналык керебеттер, жанына коюлуучу  тумбалары менен (440 даана), электрондук пирометрлер (1000 даана), коргоочу комбинезондор (2500 даана), медициналык колкаптар (150 миң даана) жана медициналык маскалар                           (150 миң даана).</t>
  </si>
  <si>
    <t>30.05.20-ж. 4- партия: ун– 1000 тонна, суюк  натрий гипохлорид – 60 тонна, бир жолку респиратор № 95 (FFH2) – 2500 даана, бир жолку колкаптар (стерилдүү) – 5000 даана, бир жолку коргоочу  комбинезон капюшону менен – 2500 даана, бир жолку медициналык маска – 5000 даана</t>
  </si>
  <si>
    <t>04.07.2020-ж. 5-партия: 50 комплект мобилдик кычкылтек концентраттары жана чыгашалык материалдары менен 100 ИВЛ аппараты.</t>
  </si>
  <si>
    <t>15.06.2020-ж. коронавируска каршы күрөшүүнүн алкагында Түркия Өкмөтү КР Өкмөтүнө төмөнкү гуманитардык жардамды берген, ал 15.07.2020-ж. КР Саламаттык сактоо министрлигине берилген:
1. Өпкөнү жасалма дем алдыруу аппараты (ИВЛ) – 20 даана;
2. Кислороддук концентратор – 50 даана;
3.  ПЦР-тест комплекти – 20 миң даана;
4. Вирустук нуклеиндик кислотаны бөлүү үчүн набор – 20 миң даана;
5.  N95 коргонуучу маска– 50 миң даана;
6. Хирургиялык маска – 100 миң даана;
7. Коргоочу костюм – 35 миң даана;
8. Коргоочу маска – козырёк – 2 миң даана;
9.  Гидроксихлорохин таблеткасы– 10 миң даана.</t>
  </si>
  <si>
    <t xml:space="preserve">2020-жылдын 15-июлунда   Швейцария Өкмөтү КРдагы ЮНФПА  менен өнөктөштүктө КРССМга ЖКК берген. Бул колдоо КР Өкмөтүнө  COVID-19га жооп катары берилген. Бул жеке коргонуу каражаттары  ССМ менен макулдашуу боюнча Кыргызстандын Чүй, Нарын, Ош облустарындагы медициналык мобилдүү бригадаларды жабдуу үчүн берилген. </t>
  </si>
  <si>
    <t xml:space="preserve">ТК Өкмөтүнөн тез жардамдын 2 каретасы +өрт өчүрүүчү 2 авто (КРдан алуучу - КР ӨКМ) түрүндө грантты алуу </t>
  </si>
  <si>
    <t>Катар</t>
  </si>
  <si>
    <t xml:space="preserve">420 кислороддук концентратор КР ССМга берилген </t>
  </si>
  <si>
    <t xml:space="preserve">ТК Өкмөтү коронавируска каршы күрөшүүгө гуманитардык жардамдын 2-партиясын бөлүүнү пландоодо. Элчилик тарабынан КР Өкмөтүнө КР үчүн муктаждыктарды сатып алуу жөнүндө суроо-талап жиберилген. ССМда жогоруда аталган суммага зарыл болгон тизме иштелип чыгууда. </t>
  </si>
  <si>
    <t>7.08.2020-ж. Ош шаарынын облустук бириккен ооруканасына дары-дармек каражаттары берилген – 3 млн. 988 миң, Баткен ш. – 722 050 сом, Жалал-Абад ш. – 3млн. 773,5 миң</t>
  </si>
  <si>
    <t>ИИР Президентинин администрациясы</t>
  </si>
  <si>
    <t xml:space="preserve">2020-жылдын апрелинен июнуна чейинки мезгилде БУУ ВВП тарабынан 3.5 млн. АКШ доллары суммада гуманитардык жардам көрсөтүлгөн. Бул кампаниянын алкагында өтө жакыр жашаган 100 миңге жакын адам азык-түлүк жардамын алат (буудай уну жана өсүмдүк майы). 
• 2 041 тонна азык-түлүк социалдык аялуу үй-бүлөлөрдөн 75 000 адамдын арасында  бөлүштүрүлгөн (апрель-май)
• Азык-түлүк жардамы (700 тоннага жакын) жакыр үй-бүлөлөрдөн 30 000 адамдын арасында  бөлүштүрүү улантылууда. 
• 170 тоннага жакын азык-түлүк жардамы 22 стационардык мекемелерге (3200 адам) жөнөтүлгөн.
• БУУ ВВП программасынан ун мектеп тамак-ашы боюнча 38 541 адамга бөлүштүрүлгөн.
Ошондой эле:  9140 даана маска; 100 даана санитайзер (350 мл.) жана 32 даана санитайзер (1 л.); 1350 даана кол кап  таратылган. </t>
  </si>
  <si>
    <t>Төмөнкү товарлардын келиши күтүлүүдө: контактсыз термометрлер – 25 комплект, пульсоксиметрлер – 25 комл, суюк алкоголсуз дезинфектант – 2000 сыйымдуулукта 500 мл, ИВЛ – 1 комплект, экстракциондук тесттер – 24 комплектте 2400 тест, igG жана igM  25 комплект, ар биринде 2400 тест,  PCR тесттер – 24 комплектте 2400 тест.</t>
  </si>
  <si>
    <t>Өпкөнү инвазидик эмес  жасалма желдеткич – 50 даана,
Өпкөнү инвазивдик  жасалма желдеткич – 10 даана, реагенттер (адамга тест) – 20 000 даана, маскалар №95 – 100 000 даана., бир жолу колдонулуучу маскалар – 400 000 даана.</t>
  </si>
  <si>
    <t>Каражаттар экономикалык кызматташуу жана өнүктүрүү боюнча Федералдык министрликтин (BMZ) талабы боюнча ишке ашырылуучу GIZ «Резервдик саламаттык сактоо»  (BACKUP Health) долбоорунун бир бөлүгүнөн келип түшөт. Кампания жөнүндө кабардар болууну жогорулатуу боюнча инфекциясынын алдын алуу жана инфекциялык контролдоого, ошондой эле ошондой эле гигиеналык заттарды камактагыларга жана камерадагыларга өткөрүп берүү, Бишкек жана Чүй облусунун лаборатория кызматкерлерин окутуу үчүн НСЛ жана  ЖКК лабораториялык материалдар, Глобалдык Фондго COVID-19 (C19RM) каржылоосуна табыштама берүү.</t>
  </si>
  <si>
    <t>Кыргыз Республикасында көп тилдүү (кош тилдүү) билим берүүнүн инклюзивдик программаларын туруктуу ишке ашырууну камсыз кылуу, механизмдерин өнүктүрүү/колдоо. Онлайн-сабактарды методикалык жактан камсыздоо.</t>
  </si>
  <si>
    <t>ББ ИИМге, ИИМ ЖКККББга, Ленин райондук ИИБге, Адам укуктары боюнча ыйгарым укуктуу аппаратына, жазанын түрлөрүн алдын алуу боюнча Улуттук борборуна, шаардык эндокринологиялык борборуна, Ат-Башы райондук ооруканаларга, Токмок райондук ооруканаларга, №1 шаардык ооруканаларга  ИИМ ЖКККББга, СПИДге каршы күрөшүү боюнча шаардык борборуна,  "ГАНСИ" обсервация борборуна ЖКК, антисептиктер, маскалар, респираторлор, кол каптар, бахилалар, фартуктар, медициналык шапкалар алынган жана өткөрүп берилген.</t>
  </si>
  <si>
    <t>КММА алдындагы дарыгерлер үчүн госпиталга 261 комплект ЖКК.</t>
  </si>
  <si>
    <t>Журналисттерди ЖКК менен камсыздоо; Өлкө боюнча укук коргоочулардын 21 уюмун жана истиция министрлигинин 22 уюмун антисептиктер, маскалар, термометрлер менен камсыздоо</t>
  </si>
  <si>
    <t xml:space="preserve"> Түштүк регионунда COVID-19 менен камтылган райондордун медициналык кызматкерлери үчүн  транспорттук колдоо (Саламаттык сактоо министрлигинин суроо-талабы боюнча. Бишкекте тез жардамды транспорттук колдоо 2020-жылдын августунда болот. </t>
  </si>
  <si>
    <t>ПРООН  COVID тест комплекттери менен пайдаланылуучу пробаларды тандоо комплекттери үчүн кошумча 7000  компонентти сатып алган.</t>
  </si>
  <si>
    <t>ПРООН  3933 Xpert® Xpress SARS-CoV-2 сатып алган</t>
  </si>
  <si>
    <t>Саламаттык сактоонун моблилдүү топтору үчүн ЖКК сатып алуу (халаттар, коргоочу көз айнектер, кол каптар, биологиялык коопсуз мешоктор, хирургиялык костюмдар, костюмдардын үстү-асты, 1200 респиратор (N95), 10000 үч каттуу  маска, 72 пульсоксиметр, ССМ үчүн   IIR түрүндөгү 50000 маска )</t>
  </si>
  <si>
    <t xml:space="preserve">ПРООН укук коргоо органдары, пенитенциардык кызмат жана наркологиялык борбор үчүн жеке коргонуу каражаттарын (ЖКК) жана коронавирустан коргонуу үчүн башка материалдарды сатып алган. </t>
  </si>
  <si>
    <t>ПРООН кургак учукка каршы диспансерлердин дарыгерлери жана медайымдары үчүн  33 000 респиратор сатып алган</t>
  </si>
  <si>
    <t>ПРООН  3 каттуу маска, N95, коргоочу көз айнектер,  халаттарды, кол каптарды,  биологиялык коопсуз мешоктору сатып алган</t>
  </si>
  <si>
    <t xml:space="preserve">Көбөйүп жаткан экономикалык кыйынчылыктарга жана глобалдык кризиске байланыштуу "Сорос фондунун"   медиа-коомчулугу ар кандай аудиториядагы бир нече  медиа-уюмдарды колдогон. Бул  ар кандай медиа-уюмдардын  COVIDге болгон маалымдуулугун жогорулатууга жана кризис шарттарына көнүүнү жогорулатууга жана өкмөттүн отчеттуулугун күчөтөт жана жарандык сектордун алардын укуктарын жана эркиндиктерин коргоо боюнча аракеттерин консолидациялайт, ошондой эле кыска мөөнөттүү мезгилге медиа-долбоорлорду түзүүгө жардам берет.   </t>
  </si>
  <si>
    <t>ЮНФПА ЖКК (285 куту - кол кап (кутуда 50 пар кол кап), халаттар - 9300 даана, комбинезондор,  III даражадагы коргоо - 9 300 даана
Хирургиялык респираторлор FFP2 - 6800 даана
Хирургиялык маскалар, IIR типтеги - 10 500 даана
Панорамалык көз айнек - 9300 даана
Бет үчүн көп жолу колдонулуучу коргоо калканчтары - 9300 даана.                                 200 000 АКШ доллары (Швейцария элчилиги менен бирге), 274 000 АКШ доллары (БУУ МПЦФ долбоорунун алкагында)</t>
  </si>
  <si>
    <t xml:space="preserve">TIKA Кыргызстандын Эмгек жана социалдык өнүктүрүү министрлиги менен кызматташтыкка, ошондой эле  өкмөттүк эмес уюмдар тарабынан Кыргызстандагы муктаж болгон үй-бүлөлөргө 7000 куту тамак-аш  азыктарын тараткан. </t>
  </si>
  <si>
    <t xml:space="preserve">Түркия кызматташуу жана координациялоо боюнча агенттиги (TIKA) </t>
  </si>
  <si>
    <t xml:space="preserve">Түркия кызматташуу жана координациялоо боюнча агенттиги (TIKA) тарабынан Кыргыз Республикасынын Саламаттык сактоо министрлигине, Кыргыз Республикасынын Эмгек жана социалдык өнүктүрүү министрлигине жана КР Кызыл ай коомуна 500 куту тамак-аш азыктары, 4500 медициналык маскалар, 4500 коргоочу кол каптар, 600 медициналык комбинезондор, 500 медициналык көз айнектер, Бишкек жана Баткен шаарына жеткирүү үчүн 1100 антисептик берилген. </t>
  </si>
  <si>
    <t xml:space="preserve">   Швейцария тарабынан каржылоонун алкагында 26 муниципиалитет - өнөктөштөгү калктын аялуу тобу үчүн ЖӨБ тамак-аш азыктарын жана гигиеналык наборлорду сатып алуу үчүн мамлекеттик кызматтарды жакшыртуу  боюнча 10 000 швейцария франкын  кайра бөлүштүрүү;
    ЖӨБОну Хельветас жана Өнүктүрүү саясаты институту (DPI) тарабынан жүргүзүлгөн, Швейцария тарабынан каржыланган «Мамлекеттик кызмат көрсөтүүлөрдү жакшыртуу» долбоору менен камтылган 30 муниципалитетте калдыктарды жана суу менен жабдууну башкаруу жаатында мамлекеттик кызмат көрсөтүүлөрдү берген жергиликтүү берүүчүлөрдү колдоо үчүн кошумча 95 000 швейцария франкы.</t>
  </si>
  <si>
    <t>II</t>
  </si>
  <si>
    <t>Чет өлкөлөр</t>
  </si>
  <si>
    <t>2020-жылдын 16-сентябрына карата абал боюнча</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</si>
</sst>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Arial"/>
    </font>
    <font>
      <b/>
      <sz val="11"/>
      <name val="Calibri"/>
      <family val="2"/>
      <charset val="204"/>
    </font>
    <font>
      <sz val="11"/>
      <name val="Calibri"/>
      <family val="2"/>
      <charset val="204"/>
    </font>
    <font>
      <sz val="11"/>
      <name val="Arial"/>
      <family val="2"/>
      <charset val="204"/>
    </font>
    <font>
      <i/>
      <sz val="11"/>
      <name val="Calibri"/>
      <family val="2"/>
      <charset val="204"/>
    </font>
    <font>
      <i/>
      <sz val="11"/>
      <name val="Arial"/>
      <family val="2"/>
      <charset val="204"/>
    </font>
    <font>
      <b/>
      <sz val="14"/>
      <name val="Calibri"/>
      <family val="2"/>
      <charset val="204"/>
    </font>
    <font>
      <sz val="11"/>
      <color rgb="FFFF0000"/>
      <name val="Calibri"/>
      <family val="2"/>
      <charset val="204"/>
    </font>
    <font>
      <b/>
      <sz val="9"/>
      <color indexed="81"/>
      <name val="Tahoma"/>
      <family val="2"/>
      <charset val="204"/>
    </font>
    <font>
      <sz val="9"/>
      <color indexed="81"/>
      <name val="Tahoma"/>
      <family val="2"/>
      <charset val="204"/>
    </font>
    <font>
      <sz val="11"/>
      <name val="Calibri"/>
      <family val="2"/>
      <charset val="204"/>
      <scheme val="minor"/>
    </font>
    <font>
      <b/>
      <sz val="11"/>
      <name val="Calibri"/>
      <family val="2"/>
      <charset val="204"/>
      <scheme val="minor"/>
    </font>
  </fonts>
  <fills count="5">
    <fill>
      <patternFill patternType="none"/>
    </fill>
    <fill>
      <patternFill patternType="gray125"/>
    </fill>
    <fill>
      <patternFill patternType="solid">
        <fgColor rgb="FFFFFF00"/>
        <bgColor rgb="FFFFFF00"/>
      </patternFill>
    </fill>
    <fill>
      <patternFill patternType="solid">
        <fgColor theme="0" tint="-0.34998626667073579"/>
        <bgColor indexed="64"/>
      </patternFill>
    </fill>
    <fill>
      <patternFill patternType="solid">
        <fgColor theme="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right/>
      <top style="thin">
        <color rgb="FF000000"/>
      </top>
      <bottom/>
      <diagonal/>
    </border>
  </borders>
  <cellStyleXfs count="1">
    <xf numFmtId="0" fontId="0" fillId="0" borderId="0"/>
  </cellStyleXfs>
  <cellXfs count="152">
    <xf numFmtId="0" fontId="0" fillId="0" borderId="0" xfId="0" applyFont="1" applyAlignment="1"/>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wrapText="1"/>
    </xf>
    <xf numFmtId="3" fontId="1" fillId="4" borderId="1" xfId="0" applyNumberFormat="1" applyFont="1" applyFill="1" applyBorder="1" applyAlignment="1">
      <alignment horizontal="righ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1" fillId="4" borderId="1" xfId="0" applyFont="1" applyFill="1" applyBorder="1" applyAlignment="1">
      <alignment horizontal="center" vertical="center"/>
    </xf>
    <xf numFmtId="3" fontId="1" fillId="4" borderId="1" xfId="0" applyNumberFormat="1" applyFont="1" applyFill="1" applyBorder="1"/>
    <xf numFmtId="0" fontId="2" fillId="4" borderId="1" xfId="0" applyFont="1" applyFill="1" applyBorder="1"/>
    <xf numFmtId="0" fontId="1" fillId="4" borderId="2" xfId="0" applyFont="1" applyFill="1" applyBorder="1" applyAlignment="1">
      <alignment horizontal="center" vertical="center"/>
    </xf>
    <xf numFmtId="3" fontId="2" fillId="4" borderId="1" xfId="0" applyNumberFormat="1" applyFont="1" applyFill="1" applyBorder="1" applyAlignment="1">
      <alignment horizontal="right" vertical="center"/>
    </xf>
    <xf numFmtId="3" fontId="2" fillId="4" borderId="1" xfId="0" applyNumberFormat="1" applyFont="1" applyFill="1" applyBorder="1" applyAlignment="1">
      <alignment horizontal="right" vertical="center" wrapText="1"/>
    </xf>
    <xf numFmtId="0" fontId="1" fillId="4" borderId="2" xfId="0" applyFont="1" applyFill="1" applyBorder="1" applyAlignment="1">
      <alignment horizontal="center" vertical="center" wrapText="1"/>
    </xf>
    <xf numFmtId="3" fontId="1" fillId="4"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0" fontId="1" fillId="0" borderId="1" xfId="0" applyFont="1" applyFill="1" applyBorder="1" applyAlignment="1">
      <alignment wrapText="1"/>
    </xf>
    <xf numFmtId="3" fontId="1" fillId="0" borderId="1" xfId="0" applyNumberFormat="1" applyFont="1" applyFill="1" applyBorder="1"/>
    <xf numFmtId="0" fontId="2" fillId="0" borderId="1" xfId="0" applyFont="1" applyFill="1" applyBorder="1"/>
    <xf numFmtId="3" fontId="1" fillId="0" borderId="1" xfId="0" applyNumberFormat="1" applyFont="1" applyFill="1" applyBorder="1" applyAlignment="1">
      <alignment horizontal="right" vertical="center"/>
    </xf>
    <xf numFmtId="0" fontId="3" fillId="0" borderId="3" xfId="0" applyFont="1" applyFill="1" applyBorder="1"/>
    <xf numFmtId="0" fontId="2" fillId="0" borderId="1" xfId="0" applyFont="1" applyFill="1" applyBorder="1" applyAlignment="1">
      <alignment horizontal="center" vertical="center"/>
    </xf>
    <xf numFmtId="3" fontId="2" fillId="0" borderId="1" xfId="0" applyNumberFormat="1" applyFont="1" applyFill="1" applyBorder="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3" fontId="2"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wrapText="1"/>
    </xf>
    <xf numFmtId="3" fontId="1" fillId="0" borderId="1" xfId="0" applyNumberFormat="1" applyFont="1" applyFill="1" applyBorder="1" applyAlignment="1">
      <alignment horizontal="right" vertical="center" wrapText="1"/>
    </xf>
    <xf numFmtId="0" fontId="3" fillId="0" borderId="0" xfId="0" applyFont="1" applyAlignment="1"/>
    <xf numFmtId="0" fontId="4" fillId="0" borderId="0" xfId="0" applyFont="1" applyAlignment="1">
      <alignment horizontal="right" vertical="center"/>
    </xf>
    <xf numFmtId="0" fontId="5" fillId="0" borderId="0" xfId="0" applyFont="1" applyAlignment="1">
      <alignment horizontal="left" vertical="center"/>
    </xf>
    <xf numFmtId="0" fontId="2" fillId="0" borderId="0" xfId="0" applyFon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xf numFmtId="3" fontId="1" fillId="2" borderId="1" xfId="0" applyNumberFormat="1" applyFont="1" applyFill="1" applyBorder="1"/>
    <xf numFmtId="0" fontId="3" fillId="4" borderId="0" xfId="0" applyFont="1" applyFill="1" applyAlignment="1"/>
    <xf numFmtId="0" fontId="3" fillId="3" borderId="0" xfId="0" applyFont="1" applyFill="1" applyAlignment="1"/>
    <xf numFmtId="0" fontId="2" fillId="4" borderId="3" xfId="0" applyFont="1" applyFill="1" applyBorder="1" applyAlignment="1">
      <alignment horizontal="center" vertical="center"/>
    </xf>
    <xf numFmtId="0" fontId="3" fillId="4" borderId="3" xfId="0" applyFont="1" applyFill="1" applyBorder="1"/>
    <xf numFmtId="3" fontId="1" fillId="0" borderId="2" xfId="0" applyNumberFormat="1" applyFont="1" applyFill="1" applyBorder="1" applyAlignment="1">
      <alignment horizontal="right" vertical="center" wrapText="1"/>
    </xf>
    <xf numFmtId="0" fontId="2" fillId="4" borderId="5" xfId="0" applyFont="1" applyFill="1" applyBorder="1" applyAlignment="1">
      <alignment horizontal="center" vertical="center" wrapText="1"/>
    </xf>
    <xf numFmtId="3" fontId="1" fillId="4" borderId="4" xfId="0" applyNumberFormat="1" applyFont="1" applyFill="1" applyBorder="1" applyAlignment="1">
      <alignment horizontal="right" vertical="center"/>
    </xf>
    <xf numFmtId="0" fontId="2" fillId="4" borderId="9" xfId="0" applyFont="1" applyFill="1" applyBorder="1" applyAlignment="1">
      <alignment horizontal="left" vertical="center" wrapText="1"/>
    </xf>
    <xf numFmtId="0" fontId="2" fillId="0" borderId="6" xfId="0" applyFont="1" applyFill="1" applyBorder="1" applyAlignment="1">
      <alignment horizontal="left" vertical="center" wrapText="1"/>
    </xf>
    <xf numFmtId="3" fontId="1" fillId="4" borderId="2" xfId="0" applyNumberFormat="1" applyFont="1" applyFill="1" applyBorder="1" applyAlignment="1">
      <alignment horizontal="right" vertical="center"/>
    </xf>
    <xf numFmtId="3" fontId="2" fillId="4" borderId="2" xfId="0" applyNumberFormat="1" applyFont="1" applyFill="1" applyBorder="1" applyAlignment="1">
      <alignment horizontal="right" vertical="center"/>
    </xf>
    <xf numFmtId="3" fontId="1" fillId="4" borderId="5" xfId="0" applyNumberFormat="1" applyFont="1" applyFill="1" applyBorder="1" applyAlignment="1">
      <alignment horizontal="right" vertical="center"/>
    </xf>
    <xf numFmtId="3" fontId="2" fillId="4" borderId="5" xfId="0" applyNumberFormat="1" applyFont="1" applyFill="1" applyBorder="1" applyAlignment="1">
      <alignment horizontal="right" vertical="center" wrapText="1"/>
    </xf>
    <xf numFmtId="0" fontId="2" fillId="4" borderId="10" xfId="0" applyFont="1" applyFill="1" applyBorder="1" applyAlignment="1">
      <alignment horizontal="center" vertical="center"/>
    </xf>
    <xf numFmtId="0" fontId="2" fillId="4" borderId="10" xfId="0" applyFont="1" applyFill="1" applyBorder="1" applyAlignment="1">
      <alignment horizontal="left" vertical="center" wrapText="1"/>
    </xf>
    <xf numFmtId="0" fontId="2" fillId="4" borderId="10" xfId="0" applyFont="1" applyFill="1" applyBorder="1" applyAlignment="1">
      <alignment horizontal="center" vertical="center" wrapText="1"/>
    </xf>
    <xf numFmtId="3" fontId="1" fillId="4" borderId="11" xfId="0" applyNumberFormat="1" applyFont="1" applyFill="1" applyBorder="1" applyAlignment="1">
      <alignment horizontal="right" vertical="center"/>
    </xf>
    <xf numFmtId="14" fontId="2" fillId="0" borderId="2"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3" fillId="0" borderId="3" xfId="0" applyFont="1" applyFill="1" applyBorder="1"/>
    <xf numFmtId="0" fontId="3" fillId="0" borderId="4" xfId="0" applyFont="1" applyFill="1" applyBorder="1"/>
    <xf numFmtId="0" fontId="2" fillId="0" borderId="2"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horizontal="center" vertical="center"/>
    </xf>
    <xf numFmtId="3" fontId="1" fillId="0" borderId="2" xfId="0" applyNumberFormat="1" applyFont="1" applyFill="1" applyBorder="1" applyAlignment="1">
      <alignment horizontal="righ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5" xfId="0" applyFont="1" applyFill="1" applyBorder="1" applyAlignment="1">
      <alignment horizontal="center" vertical="center"/>
    </xf>
    <xf numFmtId="0" fontId="3" fillId="0" borderId="0" xfId="0" applyFont="1" applyFill="1" applyAlignment="1"/>
    <xf numFmtId="3" fontId="2" fillId="0" borderId="2" xfId="0" applyNumberFormat="1" applyFont="1" applyFill="1" applyBorder="1" applyAlignment="1">
      <alignment horizontal="right" vertical="center"/>
    </xf>
    <xf numFmtId="0" fontId="3" fillId="0" borderId="5" xfId="0" applyFont="1" applyFill="1" applyBorder="1" applyAlignment="1"/>
    <xf numFmtId="3" fontId="2" fillId="0" borderId="5" xfId="0" applyNumberFormat="1" applyFont="1" applyFill="1" applyBorder="1" applyAlignment="1">
      <alignment horizontal="right" vertical="center"/>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3" fontId="1" fillId="0" borderId="5" xfId="0" applyNumberFormat="1" applyFont="1" applyFill="1" applyBorder="1" applyAlignment="1">
      <alignment horizontal="right" vertical="center"/>
    </xf>
    <xf numFmtId="3" fontId="1" fillId="0" borderId="5" xfId="0" applyNumberFormat="1" applyFont="1" applyFill="1" applyBorder="1" applyAlignment="1">
      <alignment horizontal="right" vertical="center" wrapText="1"/>
    </xf>
    <xf numFmtId="14" fontId="2" fillId="0" borderId="5" xfId="0" applyNumberFormat="1" applyFont="1" applyFill="1" applyBorder="1" applyAlignment="1">
      <alignment horizontal="left" vertical="center" wrapText="1"/>
    </xf>
    <xf numFmtId="0" fontId="3" fillId="4" borderId="5" xfId="0" applyFont="1" applyFill="1" applyBorder="1" applyAlignment="1"/>
    <xf numFmtId="0" fontId="1" fillId="0" borderId="3" xfId="0" applyFont="1" applyFill="1" applyBorder="1" applyAlignment="1">
      <alignment horizontal="center" vertical="center" wrapText="1"/>
    </xf>
    <xf numFmtId="3" fontId="1" fillId="0" borderId="4" xfId="0" applyNumberFormat="1" applyFont="1" applyFill="1" applyBorder="1" applyAlignment="1">
      <alignment horizontal="right" vertical="center"/>
    </xf>
    <xf numFmtId="3" fontId="1" fillId="0" borderId="2" xfId="0" applyNumberFormat="1" applyFont="1" applyFill="1" applyBorder="1" applyAlignment="1">
      <alignment horizontal="right" vertical="center"/>
    </xf>
    <xf numFmtId="0" fontId="2" fillId="0" borderId="5"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4" borderId="6" xfId="0" applyFont="1" applyFill="1" applyBorder="1" applyAlignment="1">
      <alignment horizontal="left" vertical="center" wrapText="1"/>
    </xf>
    <xf numFmtId="3" fontId="1" fillId="4" borderId="5" xfId="0" applyNumberFormat="1" applyFont="1" applyFill="1" applyBorder="1" applyAlignment="1">
      <alignment horizontal="right" vertical="center" wrapText="1"/>
    </xf>
    <xf numFmtId="14" fontId="2" fillId="4" borderId="1" xfId="0" applyNumberFormat="1"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horizontal="left" vertical="center" wrapText="1"/>
    </xf>
    <xf numFmtId="3" fontId="2"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3" fontId="1" fillId="0" borderId="0" xfId="0" applyNumberFormat="1" applyFont="1" applyFill="1" applyBorder="1" applyAlignment="1">
      <alignment horizontal="right" vertical="center"/>
    </xf>
    <xf numFmtId="3" fontId="7" fillId="0" borderId="1" xfId="0" applyNumberFormat="1" applyFont="1" applyFill="1" applyBorder="1" applyAlignment="1">
      <alignment horizontal="right" vertical="center" wrapText="1"/>
    </xf>
    <xf numFmtId="0" fontId="10" fillId="4" borderId="5" xfId="0" applyFont="1" applyFill="1" applyBorder="1" applyAlignment="1">
      <alignment vertical="top" wrapText="1"/>
    </xf>
    <xf numFmtId="3" fontId="11" fillId="4" borderId="5" xfId="0" applyNumberFormat="1" applyFont="1" applyFill="1" applyBorder="1" applyAlignment="1">
      <alignment horizontal="right" vertical="center" wrapText="1"/>
    </xf>
    <xf numFmtId="0" fontId="10" fillId="4" borderId="5" xfId="0" applyFont="1" applyFill="1" applyBorder="1" applyAlignment="1">
      <alignment horizontal="left" vertical="top" wrapText="1"/>
    </xf>
    <xf numFmtId="0" fontId="3" fillId="4" borderId="3" xfId="0" applyFont="1" applyFill="1" applyBorder="1"/>
    <xf numFmtId="0" fontId="7" fillId="4" borderId="1" xfId="0" applyFont="1" applyFill="1" applyBorder="1" applyAlignment="1">
      <alignment horizontal="center" vertical="center" wrapText="1"/>
    </xf>
    <xf numFmtId="0" fontId="2" fillId="0" borderId="14" xfId="0" applyFont="1" applyFill="1" applyBorder="1" applyAlignment="1">
      <alignment horizontal="center" vertical="center" wrapText="1"/>
    </xf>
    <xf numFmtId="3" fontId="3" fillId="0" borderId="0" xfId="0" applyNumberFormat="1" applyFont="1" applyAlignment="1"/>
    <xf numFmtId="0" fontId="2" fillId="0" borderId="1" xfId="0" applyFont="1" applyFill="1" applyBorder="1" applyAlignment="1">
      <alignment horizontal="right" vertical="center"/>
    </xf>
    <xf numFmtId="0" fontId="2" fillId="0" borderId="11" xfId="0" applyFont="1" applyFill="1" applyBorder="1" applyAlignment="1">
      <alignment horizontal="center" vertical="center" wrapText="1"/>
    </xf>
    <xf numFmtId="3" fontId="2" fillId="0" borderId="11" xfId="0" applyNumberFormat="1" applyFont="1" applyFill="1" applyBorder="1" applyAlignment="1">
      <alignment horizontal="right" vertical="center"/>
    </xf>
    <xf numFmtId="3" fontId="2" fillId="0" borderId="1" xfId="0" applyNumberFormat="1" applyFont="1" applyFill="1" applyBorder="1"/>
    <xf numFmtId="0" fontId="1" fillId="0" borderId="3" xfId="0" applyFont="1" applyFill="1" applyBorder="1" applyAlignment="1">
      <alignment horizontal="center" vertical="center"/>
    </xf>
    <xf numFmtId="3" fontId="1" fillId="4" borderId="2"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xf numFmtId="0" fontId="3" fillId="0" borderId="4" xfId="0" applyFont="1" applyFill="1" applyBorder="1"/>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3"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13"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3" fillId="4" borderId="3" xfId="0" applyFont="1" applyFill="1" applyBorder="1"/>
    <xf numFmtId="0" fontId="3" fillId="4" borderId="4" xfId="0" applyFont="1" applyFill="1" applyBorder="1"/>
    <xf numFmtId="3" fontId="1" fillId="0" borderId="3" xfId="0" applyNumberFormat="1" applyFont="1" applyFill="1" applyBorder="1" applyAlignment="1">
      <alignment horizontal="right" vertical="center" wrapText="1"/>
    </xf>
    <xf numFmtId="3" fontId="1" fillId="0" borderId="4" xfId="0" applyNumberFormat="1" applyFont="1" applyFill="1" applyBorder="1" applyAlignment="1">
      <alignment horizontal="right" vertical="center" wrapText="1"/>
    </xf>
    <xf numFmtId="3" fontId="1" fillId="4" borderId="7" xfId="0" applyNumberFormat="1" applyFont="1" applyFill="1" applyBorder="1" applyAlignment="1">
      <alignment horizontal="center" vertical="center"/>
    </xf>
    <xf numFmtId="3" fontId="1" fillId="4" borderId="8" xfId="0" applyNumberFormat="1"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J1059"/>
  <sheetViews>
    <sheetView tabSelected="1" zoomScale="115" zoomScaleNormal="115" workbookViewId="0">
      <pane ySplit="10" topLeftCell="A11" activePane="bottomLeft" state="frozen"/>
      <selection pane="bottomLeft" activeCell="I10" sqref="I10"/>
    </sheetView>
  </sheetViews>
  <sheetFormatPr defaultColWidth="12.625" defaultRowHeight="15" customHeight="1" x14ac:dyDescent="0.2"/>
  <cols>
    <col min="1" max="1" width="7.625" style="33" customWidth="1"/>
    <col min="2" max="2" width="3.875" style="33" customWidth="1"/>
    <col min="3" max="3" width="17.75" style="33" customWidth="1"/>
    <col min="4" max="4" width="12.875" style="33" customWidth="1"/>
    <col min="5" max="5" width="15.875" style="33" customWidth="1"/>
    <col min="6" max="6" width="14.75" style="33" customWidth="1"/>
    <col min="7" max="7" width="68.625" style="33" customWidth="1"/>
    <col min="8" max="26" width="7.625" style="33" customWidth="1"/>
    <col min="27" max="16384" width="12.625" style="33"/>
  </cols>
  <sheetData>
    <row r="2" spans="2:10" x14ac:dyDescent="0.2">
      <c r="G2" s="34" t="s">
        <v>182</v>
      </c>
      <c r="J2" s="35"/>
    </row>
    <row r="3" spans="2:10" ht="14.25" x14ac:dyDescent="0.2">
      <c r="G3" s="35"/>
      <c r="J3" s="35"/>
    </row>
    <row r="4" spans="2:10" ht="18.75" customHeight="1" x14ac:dyDescent="0.2">
      <c r="C4" s="117" t="s">
        <v>84</v>
      </c>
      <c r="D4" s="118"/>
      <c r="E4" s="118"/>
      <c r="F4" s="118"/>
      <c r="G4" s="118"/>
    </row>
    <row r="5" spans="2:10" ht="18.75" customHeight="1" x14ac:dyDescent="0.2">
      <c r="C5" s="118"/>
      <c r="D5" s="118"/>
      <c r="E5" s="118"/>
      <c r="F5" s="118"/>
      <c r="G5" s="118"/>
    </row>
    <row r="6" spans="2:10" ht="18.75" customHeight="1" x14ac:dyDescent="0.2">
      <c r="C6" s="118"/>
      <c r="D6" s="118"/>
      <c r="E6" s="118"/>
      <c r="F6" s="118"/>
      <c r="G6" s="118"/>
    </row>
    <row r="8" spans="2:10" x14ac:dyDescent="0.25">
      <c r="B8" s="36"/>
      <c r="C8" s="36"/>
      <c r="D8" s="36"/>
      <c r="E8" s="36"/>
      <c r="F8" s="36"/>
      <c r="G8" s="34" t="s">
        <v>24</v>
      </c>
    </row>
    <row r="9" spans="2:10" ht="45" x14ac:dyDescent="0.2">
      <c r="B9" s="37" t="s">
        <v>0</v>
      </c>
      <c r="C9" s="38" t="s">
        <v>11</v>
      </c>
      <c r="D9" s="38" t="s">
        <v>85</v>
      </c>
      <c r="E9" s="38" t="s">
        <v>10</v>
      </c>
      <c r="F9" s="38" t="s">
        <v>9</v>
      </c>
      <c r="G9" s="37" t="s">
        <v>8</v>
      </c>
    </row>
    <row r="10" spans="2:10" x14ac:dyDescent="0.25">
      <c r="B10" s="39"/>
      <c r="C10" s="37" t="s">
        <v>12</v>
      </c>
      <c r="D10" s="40">
        <f>F10+E10</f>
        <v>29784011.829033263</v>
      </c>
      <c r="E10" s="40">
        <f>E11+E95</f>
        <v>13922131.9</v>
      </c>
      <c r="F10" s="40">
        <f>F11+F95</f>
        <v>15861879.929033265</v>
      </c>
      <c r="G10" s="39"/>
    </row>
    <row r="11" spans="2:10" x14ac:dyDescent="0.25">
      <c r="B11" s="14" t="s">
        <v>1</v>
      </c>
      <c r="C11" s="15" t="s">
        <v>13</v>
      </c>
      <c r="D11" s="16">
        <f>F11+E11</f>
        <v>17691189.271251343</v>
      </c>
      <c r="E11" s="16">
        <f>E12+E15+E16+E21+E22+E29+E37+E46+E47+E48+E52+E53+E57+E71+E79+E80+E81+E84+E20+E91+E70+E90+E89+E17+E92</f>
        <v>8822131.9000000004</v>
      </c>
      <c r="F11" s="16">
        <f>F12+F15+F16+F21+F22+F29+F37+F46+F47+F48+F52+F53+F57+F71+F79+F80+F81+F84+F20+F91+F70+F90+F89+F17+F92</f>
        <v>8869057.3712513447</v>
      </c>
      <c r="G11" s="17"/>
    </row>
    <row r="12" spans="2:10" x14ac:dyDescent="0.25">
      <c r="B12" s="119">
        <v>1</v>
      </c>
      <c r="C12" s="122" t="s">
        <v>18</v>
      </c>
      <c r="D12" s="14" t="s">
        <v>14</v>
      </c>
      <c r="E12" s="18">
        <f>E14</f>
        <v>450000</v>
      </c>
      <c r="F12" s="18">
        <f>F13</f>
        <v>200000</v>
      </c>
      <c r="G12" s="17"/>
    </row>
    <row r="13" spans="2:10" ht="285" x14ac:dyDescent="0.2">
      <c r="B13" s="120"/>
      <c r="C13" s="120"/>
      <c r="D13" s="20" t="s">
        <v>15</v>
      </c>
      <c r="E13" s="21" t="s">
        <v>133</v>
      </c>
      <c r="F13" s="100">
        <v>200000</v>
      </c>
      <c r="G13" s="23" t="s">
        <v>43</v>
      </c>
    </row>
    <row r="14" spans="2:10" ht="30" x14ac:dyDescent="0.2">
      <c r="B14" s="121"/>
      <c r="C14" s="121"/>
      <c r="D14" s="20" t="s">
        <v>83</v>
      </c>
      <c r="E14" s="21">
        <v>450000</v>
      </c>
      <c r="F14" s="22" t="s">
        <v>22</v>
      </c>
      <c r="G14" s="23" t="s">
        <v>44</v>
      </c>
    </row>
    <row r="15" spans="2:10" ht="30" x14ac:dyDescent="0.2">
      <c r="B15" s="24">
        <v>2</v>
      </c>
      <c r="C15" s="25" t="s">
        <v>19</v>
      </c>
      <c r="D15" s="20" t="s">
        <v>15</v>
      </c>
      <c r="E15" s="18"/>
      <c r="F15" s="18">
        <v>350000</v>
      </c>
      <c r="G15" s="23" t="s">
        <v>45</v>
      </c>
    </row>
    <row r="16" spans="2:10" ht="105" x14ac:dyDescent="0.2">
      <c r="B16" s="26">
        <v>5</v>
      </c>
      <c r="C16" s="27" t="s">
        <v>20</v>
      </c>
      <c r="D16" s="22" t="s">
        <v>15</v>
      </c>
      <c r="E16" s="18">
        <f>(529519-43000)*1.1</f>
        <v>535170.9</v>
      </c>
      <c r="F16" s="18">
        <f>43000*1.1</f>
        <v>47300.000000000007</v>
      </c>
      <c r="G16" s="23" t="s">
        <v>23</v>
      </c>
    </row>
    <row r="17" spans="2:7" x14ac:dyDescent="0.2">
      <c r="B17" s="119">
        <v>7</v>
      </c>
      <c r="C17" s="123" t="s">
        <v>21</v>
      </c>
      <c r="D17" s="22" t="s">
        <v>14</v>
      </c>
      <c r="E17" s="18">
        <f>E18+E19</f>
        <v>650360</v>
      </c>
      <c r="F17" s="18">
        <f>F18+F19</f>
        <v>14640</v>
      </c>
      <c r="G17" s="23"/>
    </row>
    <row r="18" spans="2:7" ht="72.75" customHeight="1" x14ac:dyDescent="0.2">
      <c r="B18" s="126"/>
      <c r="C18" s="124"/>
      <c r="D18" s="22" t="s">
        <v>15</v>
      </c>
      <c r="E18" s="21">
        <v>547320</v>
      </c>
      <c r="F18" s="21">
        <v>2680</v>
      </c>
      <c r="G18" s="23" t="s">
        <v>46</v>
      </c>
    </row>
    <row r="19" spans="2:7" ht="128.25" customHeight="1" x14ac:dyDescent="0.2">
      <c r="B19" s="127"/>
      <c r="C19" s="125"/>
      <c r="D19" s="22" t="s">
        <v>15</v>
      </c>
      <c r="E19" s="21">
        <v>103040</v>
      </c>
      <c r="F19" s="21">
        <v>11960</v>
      </c>
      <c r="G19" s="23" t="s">
        <v>162</v>
      </c>
    </row>
    <row r="20" spans="2:7" ht="225" x14ac:dyDescent="0.2">
      <c r="B20" s="24">
        <v>8</v>
      </c>
      <c r="C20" s="25" t="s">
        <v>87</v>
      </c>
      <c r="D20" s="22" t="s">
        <v>15</v>
      </c>
      <c r="E20" s="18">
        <v>5000</v>
      </c>
      <c r="F20" s="18">
        <v>380000</v>
      </c>
      <c r="G20" s="23" t="s">
        <v>47</v>
      </c>
    </row>
    <row r="21" spans="2:7" ht="45" x14ac:dyDescent="0.2">
      <c r="B21" s="20">
        <v>8</v>
      </c>
      <c r="C21" s="23" t="s">
        <v>82</v>
      </c>
      <c r="D21" s="22" t="s">
        <v>83</v>
      </c>
      <c r="E21" s="18">
        <v>3000000</v>
      </c>
      <c r="F21" s="18"/>
      <c r="G21" s="23" t="s">
        <v>41</v>
      </c>
    </row>
    <row r="22" spans="2:7" ht="15" customHeight="1" x14ac:dyDescent="0.25">
      <c r="B22" s="119">
        <v>9</v>
      </c>
      <c r="C22" s="122" t="s">
        <v>81</v>
      </c>
      <c r="D22" s="14" t="s">
        <v>14</v>
      </c>
      <c r="E22" s="18">
        <f>E25+E27+E28</f>
        <v>3126000</v>
      </c>
      <c r="F22" s="18">
        <f>F26+F23+F24+F25</f>
        <v>907743</v>
      </c>
      <c r="G22" s="17"/>
    </row>
    <row r="23" spans="2:7" ht="198.75" customHeight="1" x14ac:dyDescent="0.2">
      <c r="B23" s="120"/>
      <c r="C23" s="120"/>
      <c r="D23" s="22" t="s">
        <v>15</v>
      </c>
      <c r="F23" s="21">
        <v>170000</v>
      </c>
      <c r="G23" s="23" t="s">
        <v>48</v>
      </c>
    </row>
    <row r="24" spans="2:7" ht="77.25" customHeight="1" x14ac:dyDescent="0.2">
      <c r="B24" s="120"/>
      <c r="C24" s="120"/>
      <c r="D24" s="22" t="s">
        <v>15</v>
      </c>
      <c r="F24" s="21">
        <v>313792</v>
      </c>
      <c r="G24" s="23" t="s">
        <v>49</v>
      </c>
    </row>
    <row r="25" spans="2:7" ht="90" customHeight="1" x14ac:dyDescent="0.2">
      <c r="B25" s="120"/>
      <c r="C25" s="120"/>
      <c r="D25" s="22" t="s">
        <v>15</v>
      </c>
      <c r="E25" s="110">
        <v>2500000</v>
      </c>
      <c r="F25" s="21">
        <v>400000</v>
      </c>
      <c r="G25" s="23" t="s">
        <v>50</v>
      </c>
    </row>
    <row r="26" spans="2:7" ht="60" x14ac:dyDescent="0.2">
      <c r="B26" s="120"/>
      <c r="C26" s="120"/>
      <c r="D26" s="22" t="s">
        <v>15</v>
      </c>
      <c r="E26" s="21"/>
      <c r="F26" s="28">
        <v>23951</v>
      </c>
      <c r="G26" s="23" t="s">
        <v>146</v>
      </c>
    </row>
    <row r="27" spans="2:7" ht="60" x14ac:dyDescent="0.2">
      <c r="B27" s="120"/>
      <c r="C27" s="120"/>
      <c r="D27" s="22" t="s">
        <v>15</v>
      </c>
      <c r="E27" s="21">
        <v>590000</v>
      </c>
      <c r="F27" s="22" t="s">
        <v>22</v>
      </c>
      <c r="G27" s="23" t="s">
        <v>51</v>
      </c>
    </row>
    <row r="28" spans="2:7" ht="45" x14ac:dyDescent="0.2">
      <c r="B28" s="121"/>
      <c r="C28" s="121"/>
      <c r="D28" s="22" t="s">
        <v>15</v>
      </c>
      <c r="E28" s="21">
        <v>36000</v>
      </c>
      <c r="F28" s="20"/>
      <c r="G28" s="23" t="s">
        <v>52</v>
      </c>
    </row>
    <row r="29" spans="2:7" ht="15.75" customHeight="1" x14ac:dyDescent="0.25">
      <c r="B29" s="119">
        <v>10</v>
      </c>
      <c r="C29" s="123" t="s">
        <v>80</v>
      </c>
      <c r="D29" s="14" t="s">
        <v>14</v>
      </c>
      <c r="E29" s="18">
        <f>E36</f>
        <v>300000</v>
      </c>
      <c r="F29" s="18">
        <f>F30+F31+F32+F33+F34+F35</f>
        <v>132500</v>
      </c>
      <c r="G29" s="17"/>
    </row>
    <row r="30" spans="2:7" x14ac:dyDescent="0.2">
      <c r="B30" s="120"/>
      <c r="C30" s="124"/>
      <c r="D30" s="22" t="s">
        <v>15</v>
      </c>
      <c r="E30" s="21"/>
      <c r="F30" s="21">
        <v>50000</v>
      </c>
      <c r="G30" s="23" t="s">
        <v>53</v>
      </c>
    </row>
    <row r="31" spans="2:7" ht="45" x14ac:dyDescent="0.2">
      <c r="B31" s="120"/>
      <c r="C31" s="124"/>
      <c r="D31" s="22" t="s">
        <v>15</v>
      </c>
      <c r="E31" s="21"/>
      <c r="F31" s="21">
        <v>2500</v>
      </c>
      <c r="G31" s="23" t="s">
        <v>54</v>
      </c>
    </row>
    <row r="32" spans="2:7" ht="45" x14ac:dyDescent="0.2">
      <c r="B32" s="120"/>
      <c r="C32" s="124"/>
      <c r="D32" s="22" t="s">
        <v>15</v>
      </c>
      <c r="E32" s="21"/>
      <c r="F32" s="28">
        <v>15000</v>
      </c>
      <c r="G32" s="23" t="s">
        <v>55</v>
      </c>
    </row>
    <row r="33" spans="2:7" ht="45" x14ac:dyDescent="0.2">
      <c r="B33" s="121"/>
      <c r="C33" s="124"/>
      <c r="D33" s="22" t="s">
        <v>15</v>
      </c>
      <c r="E33" s="21"/>
      <c r="F33" s="21">
        <v>50000</v>
      </c>
      <c r="G33" s="23" t="s">
        <v>56</v>
      </c>
    </row>
    <row r="34" spans="2:7" ht="60" x14ac:dyDescent="0.2">
      <c r="B34" s="60"/>
      <c r="C34" s="124"/>
      <c r="D34" s="22" t="s">
        <v>15</v>
      </c>
      <c r="E34" s="80"/>
      <c r="F34" s="81">
        <v>10000</v>
      </c>
      <c r="G34" s="62" t="s">
        <v>134</v>
      </c>
    </row>
    <row r="35" spans="2:7" ht="30" x14ac:dyDescent="0.2">
      <c r="B35" s="60"/>
      <c r="C35" s="124"/>
      <c r="D35" s="22" t="s">
        <v>15</v>
      </c>
      <c r="E35" s="82"/>
      <c r="F35" s="83">
        <v>5000</v>
      </c>
      <c r="G35" s="62" t="s">
        <v>135</v>
      </c>
    </row>
    <row r="36" spans="2:7" ht="90" x14ac:dyDescent="0.2">
      <c r="B36" s="60"/>
      <c r="C36" s="125"/>
      <c r="D36" s="22" t="s">
        <v>15</v>
      </c>
      <c r="E36" s="83">
        <v>300000</v>
      </c>
      <c r="F36" s="82"/>
      <c r="G36" s="62" t="s">
        <v>136</v>
      </c>
    </row>
    <row r="37" spans="2:7" ht="15" customHeight="1" x14ac:dyDescent="0.2">
      <c r="B37" s="119">
        <v>11</v>
      </c>
      <c r="C37" s="123" t="s">
        <v>79</v>
      </c>
      <c r="D37" s="29" t="s">
        <v>14</v>
      </c>
      <c r="E37" s="18">
        <f>E38+E39</f>
        <v>200000</v>
      </c>
      <c r="F37" s="18">
        <f>F38+F39+F40+F41+F42+F43+F44+F45</f>
        <v>337415.48415457067</v>
      </c>
      <c r="G37" s="23"/>
    </row>
    <row r="38" spans="2:7" ht="165" x14ac:dyDescent="0.2">
      <c r="B38" s="126"/>
      <c r="C38" s="124"/>
      <c r="D38" s="22" t="s">
        <v>15</v>
      </c>
      <c r="E38" s="21">
        <v>200000</v>
      </c>
      <c r="F38" s="21">
        <v>100000</v>
      </c>
      <c r="G38" s="23" t="s">
        <v>57</v>
      </c>
    </row>
    <row r="39" spans="2:7" ht="60" x14ac:dyDescent="0.2">
      <c r="B39" s="126"/>
      <c r="C39" s="124"/>
      <c r="D39" s="22" t="s">
        <v>15</v>
      </c>
      <c r="E39" s="21"/>
      <c r="F39" s="21">
        <f>813400/74</f>
        <v>10991.891891891892</v>
      </c>
      <c r="G39" s="23" t="s">
        <v>58</v>
      </c>
    </row>
    <row r="40" spans="2:7" ht="87" customHeight="1" x14ac:dyDescent="0.2">
      <c r="B40" s="126"/>
      <c r="C40" s="124"/>
      <c r="D40" s="22" t="s">
        <v>83</v>
      </c>
      <c r="E40" s="21"/>
      <c r="F40" s="21">
        <v>14000</v>
      </c>
      <c r="G40" s="23" t="s">
        <v>163</v>
      </c>
    </row>
    <row r="41" spans="2:7" ht="108.75" customHeight="1" x14ac:dyDescent="0.2">
      <c r="B41" s="126"/>
      <c r="C41" s="124"/>
      <c r="D41" s="22" t="s">
        <v>83</v>
      </c>
      <c r="E41" s="21"/>
      <c r="F41" s="21">
        <v>50943</v>
      </c>
      <c r="G41" s="23" t="s">
        <v>164</v>
      </c>
    </row>
    <row r="42" spans="2:7" ht="129" customHeight="1" x14ac:dyDescent="0.2">
      <c r="B42" s="126"/>
      <c r="C42" s="124"/>
      <c r="D42" s="22" t="s">
        <v>15</v>
      </c>
      <c r="E42" s="21"/>
      <c r="F42" s="21">
        <v>37000</v>
      </c>
      <c r="G42" s="23" t="s">
        <v>174</v>
      </c>
    </row>
    <row r="43" spans="2:7" ht="43.5" customHeight="1" x14ac:dyDescent="0.2">
      <c r="B43" s="126"/>
      <c r="C43" s="124"/>
      <c r="D43" s="22" t="s">
        <v>15</v>
      </c>
      <c r="E43" s="21"/>
      <c r="F43" s="21">
        <v>48673.05</v>
      </c>
      <c r="G43" s="23" t="s">
        <v>166</v>
      </c>
    </row>
    <row r="44" spans="2:7" ht="43.5" customHeight="1" x14ac:dyDescent="0.2">
      <c r="B44" s="126"/>
      <c r="C44" s="124"/>
      <c r="D44" s="22" t="s">
        <v>15</v>
      </c>
      <c r="E44" s="21"/>
      <c r="F44" s="21">
        <v>4500</v>
      </c>
      <c r="G44" s="23" t="s">
        <v>165</v>
      </c>
    </row>
    <row r="45" spans="2:7" ht="45" x14ac:dyDescent="0.2">
      <c r="B45" s="127"/>
      <c r="C45" s="125"/>
      <c r="D45" s="22" t="s">
        <v>15</v>
      </c>
      <c r="E45" s="21"/>
      <c r="F45" s="21">
        <f>(3988000+722050+773500)/76.9</f>
        <v>71307.542262678791</v>
      </c>
      <c r="G45" s="4" t="s">
        <v>157</v>
      </c>
    </row>
    <row r="46" spans="2:7" ht="135" x14ac:dyDescent="0.2">
      <c r="B46" s="30">
        <v>12</v>
      </c>
      <c r="C46" s="31" t="s">
        <v>78</v>
      </c>
      <c r="D46" s="22" t="s">
        <v>15</v>
      </c>
      <c r="E46" s="18">
        <v>64000</v>
      </c>
      <c r="F46" s="18">
        <v>36000</v>
      </c>
      <c r="G46" s="23" t="s">
        <v>59</v>
      </c>
    </row>
    <row r="47" spans="2:7" ht="135" x14ac:dyDescent="0.2">
      <c r="B47" s="30">
        <v>13</v>
      </c>
      <c r="C47" s="31" t="s">
        <v>77</v>
      </c>
      <c r="D47" s="22" t="s">
        <v>15</v>
      </c>
      <c r="E47" s="18">
        <v>200000</v>
      </c>
      <c r="F47" s="20"/>
      <c r="G47" s="23" t="s">
        <v>60</v>
      </c>
    </row>
    <row r="48" spans="2:7" ht="15.75" customHeight="1" x14ac:dyDescent="0.25">
      <c r="B48" s="119">
        <v>14</v>
      </c>
      <c r="C48" s="123" t="s">
        <v>88</v>
      </c>
      <c r="D48" s="14" t="s">
        <v>14</v>
      </c>
      <c r="E48" s="18"/>
      <c r="F48" s="18">
        <f>F49+F50+F51</f>
        <v>319000</v>
      </c>
      <c r="G48" s="17"/>
    </row>
    <row r="49" spans="2:7" ht="30" x14ac:dyDescent="0.2">
      <c r="B49" s="120"/>
      <c r="C49" s="124"/>
      <c r="D49" s="22" t="s">
        <v>15</v>
      </c>
      <c r="E49" s="21"/>
      <c r="F49" s="28">
        <v>4000</v>
      </c>
      <c r="G49" s="23" t="s">
        <v>40</v>
      </c>
    </row>
    <row r="50" spans="2:7" ht="30" x14ac:dyDescent="0.2">
      <c r="B50" s="121"/>
      <c r="C50" s="124"/>
      <c r="D50" s="22" t="s">
        <v>15</v>
      </c>
      <c r="E50" s="28"/>
      <c r="F50" s="28">
        <v>300000</v>
      </c>
      <c r="G50" s="23" t="s">
        <v>39</v>
      </c>
    </row>
    <row r="51" spans="2:7" ht="30" x14ac:dyDescent="0.2">
      <c r="B51" s="61"/>
      <c r="C51" s="125"/>
      <c r="D51" s="22" t="s">
        <v>15</v>
      </c>
      <c r="E51" s="28"/>
      <c r="F51" s="28">
        <v>15000</v>
      </c>
      <c r="G51" s="59" t="s">
        <v>137</v>
      </c>
    </row>
    <row r="52" spans="2:7" ht="150" x14ac:dyDescent="0.2">
      <c r="B52" s="30">
        <v>15</v>
      </c>
      <c r="C52" s="31" t="s">
        <v>89</v>
      </c>
      <c r="D52" s="22" t="s">
        <v>15</v>
      </c>
      <c r="E52" s="32"/>
      <c r="F52" s="32">
        <v>140000</v>
      </c>
      <c r="G52" s="23" t="s">
        <v>138</v>
      </c>
    </row>
    <row r="53" spans="2:7" x14ac:dyDescent="0.2">
      <c r="B53" s="119">
        <v>16</v>
      </c>
      <c r="C53" s="123" t="s">
        <v>76</v>
      </c>
      <c r="D53" s="29" t="s">
        <v>14</v>
      </c>
      <c r="E53" s="32">
        <f>SUM(E54:E56)</f>
        <v>261601</v>
      </c>
      <c r="F53" s="32">
        <f>F54+F55+F56</f>
        <v>282603</v>
      </c>
      <c r="G53" s="23"/>
    </row>
    <row r="54" spans="2:7" ht="225" x14ac:dyDescent="0.2">
      <c r="B54" s="126"/>
      <c r="C54" s="124"/>
      <c r="D54" s="22" t="s">
        <v>15</v>
      </c>
      <c r="E54" s="21">
        <v>61601</v>
      </c>
      <c r="F54" s="21">
        <v>4594</v>
      </c>
      <c r="G54" s="23" t="s">
        <v>61</v>
      </c>
    </row>
    <row r="55" spans="2:7" x14ac:dyDescent="0.2">
      <c r="B55" s="126"/>
      <c r="C55" s="124"/>
      <c r="D55" s="22" t="s">
        <v>15</v>
      </c>
      <c r="E55" s="21">
        <v>200000</v>
      </c>
      <c r="F55" s="21">
        <v>275000</v>
      </c>
      <c r="G55" s="23" t="s">
        <v>62</v>
      </c>
    </row>
    <row r="56" spans="2:7" ht="30" x14ac:dyDescent="0.2">
      <c r="B56" s="127"/>
      <c r="C56" s="125"/>
      <c r="D56" s="22" t="s">
        <v>15</v>
      </c>
      <c r="E56" s="21">
        <v>0</v>
      </c>
      <c r="F56" s="21">
        <v>3009</v>
      </c>
      <c r="G56" s="23" t="s">
        <v>86</v>
      </c>
    </row>
    <row r="57" spans="2:7" ht="15.75" customHeight="1" x14ac:dyDescent="0.25">
      <c r="B57" s="119">
        <v>17</v>
      </c>
      <c r="C57" s="122" t="s">
        <v>75</v>
      </c>
      <c r="D57" s="14" t="s">
        <v>14</v>
      </c>
      <c r="E57" s="18">
        <f>E69</f>
        <v>20000</v>
      </c>
      <c r="F57" s="18">
        <f>F58+F59+F60+F61+F62+F63+F64+F65+F66+F67+F68</f>
        <v>1085232</v>
      </c>
      <c r="G57" s="17"/>
    </row>
    <row r="58" spans="2:7" ht="60" x14ac:dyDescent="0.2">
      <c r="B58" s="120"/>
      <c r="C58" s="120"/>
      <c r="D58" s="22" t="s">
        <v>15</v>
      </c>
      <c r="E58" s="21"/>
      <c r="F58" s="111">
        <v>256800</v>
      </c>
      <c r="G58" s="23" t="s">
        <v>63</v>
      </c>
    </row>
    <row r="59" spans="2:7" ht="30" x14ac:dyDescent="0.2">
      <c r="B59" s="120"/>
      <c r="C59" s="120"/>
      <c r="D59" s="22" t="s">
        <v>15</v>
      </c>
      <c r="E59" s="21"/>
      <c r="F59" s="21">
        <v>47251</v>
      </c>
      <c r="G59" s="23" t="s">
        <v>38</v>
      </c>
    </row>
    <row r="60" spans="2:7" ht="30" x14ac:dyDescent="0.2">
      <c r="B60" s="120"/>
      <c r="C60" s="120"/>
      <c r="D60" s="22" t="s">
        <v>15</v>
      </c>
      <c r="E60" s="21"/>
      <c r="F60" s="21">
        <v>22000</v>
      </c>
      <c r="G60" s="23" t="s">
        <v>37</v>
      </c>
    </row>
    <row r="61" spans="2:7" ht="30" x14ac:dyDescent="0.2">
      <c r="B61" s="120"/>
      <c r="C61" s="120"/>
      <c r="D61" s="22" t="s">
        <v>15</v>
      </c>
      <c r="E61" s="21"/>
      <c r="F61" s="21">
        <v>2064</v>
      </c>
      <c r="G61" s="23" t="s">
        <v>36</v>
      </c>
    </row>
    <row r="62" spans="2:7" ht="45" x14ac:dyDescent="0.2">
      <c r="B62" s="120"/>
      <c r="C62" s="120"/>
      <c r="D62" s="22" t="s">
        <v>15</v>
      </c>
      <c r="E62" s="21"/>
      <c r="F62" s="21">
        <v>138794</v>
      </c>
      <c r="G62" s="23" t="s">
        <v>35</v>
      </c>
    </row>
    <row r="63" spans="2:7" ht="30" x14ac:dyDescent="0.2">
      <c r="B63" s="120"/>
      <c r="C63" s="120"/>
      <c r="D63" s="22" t="s">
        <v>15</v>
      </c>
      <c r="E63" s="21"/>
      <c r="F63" s="28">
        <v>21897</v>
      </c>
      <c r="G63" s="23" t="s">
        <v>168</v>
      </c>
    </row>
    <row r="64" spans="2:7" x14ac:dyDescent="0.2">
      <c r="B64" s="120"/>
      <c r="C64" s="120"/>
      <c r="D64" s="22" t="s">
        <v>15</v>
      </c>
      <c r="E64" s="21"/>
      <c r="F64" s="28">
        <v>105000</v>
      </c>
      <c r="G64" s="23" t="s">
        <v>169</v>
      </c>
    </row>
    <row r="65" spans="2:7" ht="60" x14ac:dyDescent="0.2">
      <c r="B65" s="120"/>
      <c r="C65" s="120"/>
      <c r="D65" s="22" t="s">
        <v>15</v>
      </c>
      <c r="E65" s="21"/>
      <c r="F65" s="28">
        <v>225303</v>
      </c>
      <c r="G65" s="23" t="s">
        <v>170</v>
      </c>
    </row>
    <row r="66" spans="2:7" ht="45" x14ac:dyDescent="0.2">
      <c r="B66" s="120"/>
      <c r="C66" s="120"/>
      <c r="D66" s="22" t="s">
        <v>15</v>
      </c>
      <c r="E66" s="21"/>
      <c r="F66" s="28">
        <v>30412</v>
      </c>
      <c r="G66" s="23" t="s">
        <v>171</v>
      </c>
    </row>
    <row r="67" spans="2:7" ht="30" x14ac:dyDescent="0.2">
      <c r="B67" s="120"/>
      <c r="C67" s="120"/>
      <c r="D67" s="22" t="s">
        <v>15</v>
      </c>
      <c r="E67" s="21"/>
      <c r="F67" s="28">
        <v>80640</v>
      </c>
      <c r="G67" s="23" t="s">
        <v>172</v>
      </c>
    </row>
    <row r="68" spans="2:7" ht="30" x14ac:dyDescent="0.2">
      <c r="B68" s="120"/>
      <c r="C68" s="120"/>
      <c r="D68" s="22" t="s">
        <v>15</v>
      </c>
      <c r="E68" s="21"/>
      <c r="F68" s="28">
        <v>155071</v>
      </c>
      <c r="G68" s="23" t="s">
        <v>173</v>
      </c>
    </row>
    <row r="69" spans="2:7" ht="45" x14ac:dyDescent="0.2">
      <c r="B69" s="121"/>
      <c r="C69" s="121"/>
      <c r="D69" s="22" t="s">
        <v>15</v>
      </c>
      <c r="E69" s="21">
        <v>20000</v>
      </c>
      <c r="F69" s="20"/>
      <c r="G69" s="23" t="s">
        <v>34</v>
      </c>
    </row>
    <row r="70" spans="2:7" ht="210" x14ac:dyDescent="0.2">
      <c r="B70" s="30">
        <v>18</v>
      </c>
      <c r="C70" s="25" t="s">
        <v>33</v>
      </c>
      <c r="D70" s="22" t="s">
        <v>15</v>
      </c>
      <c r="E70" s="18"/>
      <c r="F70" s="13">
        <v>3500000</v>
      </c>
      <c r="G70" s="4" t="s">
        <v>159</v>
      </c>
    </row>
    <row r="71" spans="2:7" ht="16.5" customHeight="1" x14ac:dyDescent="0.25">
      <c r="B71" s="119">
        <v>19</v>
      </c>
      <c r="C71" s="123" t="s">
        <v>90</v>
      </c>
      <c r="D71" s="14" t="s">
        <v>14</v>
      </c>
      <c r="E71" s="18">
        <f>SUM(E72:E78)</f>
        <v>0</v>
      </c>
      <c r="F71" s="18">
        <f>SUM(F72:F78)</f>
        <v>123437</v>
      </c>
      <c r="G71" s="17"/>
    </row>
    <row r="72" spans="2:7" ht="45" x14ac:dyDescent="0.2">
      <c r="B72" s="126"/>
      <c r="C72" s="124"/>
      <c r="D72" s="22" t="s">
        <v>15</v>
      </c>
      <c r="E72" s="21"/>
      <c r="F72" s="28">
        <v>25000</v>
      </c>
      <c r="G72" s="23" t="s">
        <v>32</v>
      </c>
    </row>
    <row r="73" spans="2:7" ht="30" x14ac:dyDescent="0.2">
      <c r="B73" s="126"/>
      <c r="C73" s="124"/>
      <c r="D73" s="22" t="s">
        <v>15</v>
      </c>
      <c r="E73" s="21"/>
      <c r="F73" s="28">
        <v>35000</v>
      </c>
      <c r="G73" s="23" t="s">
        <v>31</v>
      </c>
    </row>
    <row r="74" spans="2:7" ht="30" x14ac:dyDescent="0.2">
      <c r="B74" s="126"/>
      <c r="C74" s="124"/>
      <c r="D74" s="22" t="s">
        <v>15</v>
      </c>
      <c r="E74" s="21"/>
      <c r="F74" s="28">
        <v>15000</v>
      </c>
      <c r="G74" s="23" t="s">
        <v>30</v>
      </c>
    </row>
    <row r="75" spans="2:7" ht="45" x14ac:dyDescent="0.2">
      <c r="B75" s="126"/>
      <c r="C75" s="124"/>
      <c r="D75" s="22" t="s">
        <v>15</v>
      </c>
      <c r="E75" s="21"/>
      <c r="F75" s="28">
        <v>15000</v>
      </c>
      <c r="G75" s="23" t="s">
        <v>64</v>
      </c>
    </row>
    <row r="76" spans="2:7" ht="30" x14ac:dyDescent="0.2">
      <c r="B76" s="126"/>
      <c r="C76" s="124"/>
      <c r="D76" s="22" t="s">
        <v>15</v>
      </c>
      <c r="E76" s="28"/>
      <c r="F76" s="21">
        <v>12974</v>
      </c>
      <c r="G76" s="23" t="s">
        <v>29</v>
      </c>
    </row>
    <row r="77" spans="2:7" ht="30" x14ac:dyDescent="0.2">
      <c r="B77" s="126"/>
      <c r="C77" s="124"/>
      <c r="D77" s="22" t="s">
        <v>15</v>
      </c>
      <c r="E77" s="28"/>
      <c r="F77" s="21">
        <v>14463</v>
      </c>
      <c r="G77" s="23" t="s">
        <v>28</v>
      </c>
    </row>
    <row r="78" spans="2:7" ht="60" x14ac:dyDescent="0.2">
      <c r="B78" s="127"/>
      <c r="C78" s="124"/>
      <c r="D78" s="22" t="s">
        <v>15</v>
      </c>
      <c r="E78" s="28"/>
      <c r="F78" s="21">
        <v>6000</v>
      </c>
      <c r="G78" s="23" t="s">
        <v>65</v>
      </c>
    </row>
    <row r="79" spans="2:7" ht="105" customHeight="1" x14ac:dyDescent="0.2">
      <c r="B79" s="20">
        <v>20</v>
      </c>
      <c r="C79" s="23" t="s">
        <v>27</v>
      </c>
      <c r="D79" s="22" t="s">
        <v>15</v>
      </c>
      <c r="E79" s="18">
        <f>7000</f>
        <v>7000</v>
      </c>
      <c r="F79" s="18">
        <v>13000</v>
      </c>
      <c r="G79" s="23" t="s">
        <v>66</v>
      </c>
    </row>
    <row r="80" spans="2:7" ht="90" x14ac:dyDescent="0.2">
      <c r="B80" s="19"/>
      <c r="C80" s="25" t="s">
        <v>25</v>
      </c>
      <c r="D80" s="22" t="s">
        <v>15</v>
      </c>
      <c r="E80" s="21"/>
      <c r="F80" s="32">
        <v>1500</v>
      </c>
      <c r="G80" s="23" t="s">
        <v>67</v>
      </c>
    </row>
    <row r="81" spans="2:7" ht="15" customHeight="1" x14ac:dyDescent="0.2">
      <c r="B81" s="119">
        <v>22</v>
      </c>
      <c r="C81" s="122" t="s">
        <v>74</v>
      </c>
      <c r="D81" s="29" t="s">
        <v>14</v>
      </c>
      <c r="E81" s="18">
        <f>E82+E83</f>
        <v>3000</v>
      </c>
      <c r="F81" s="18">
        <f>F82+F83</f>
        <v>3000</v>
      </c>
      <c r="G81" s="23"/>
    </row>
    <row r="82" spans="2:7" ht="75" x14ac:dyDescent="0.2">
      <c r="B82" s="126"/>
      <c r="C82" s="128"/>
      <c r="D82" s="22" t="s">
        <v>15</v>
      </c>
      <c r="E82" s="18"/>
      <c r="F82" s="21">
        <v>3000</v>
      </c>
      <c r="G82" s="23" t="s">
        <v>26</v>
      </c>
    </row>
    <row r="83" spans="2:7" ht="60" x14ac:dyDescent="0.2">
      <c r="B83" s="126"/>
      <c r="C83" s="128"/>
      <c r="D83" s="22" t="s">
        <v>15</v>
      </c>
      <c r="E83" s="21">
        <v>3000</v>
      </c>
      <c r="F83" s="21"/>
      <c r="G83" s="23" t="s">
        <v>68</v>
      </c>
    </row>
    <row r="84" spans="2:7" x14ac:dyDescent="0.2">
      <c r="B84" s="132">
        <v>23</v>
      </c>
      <c r="C84" s="131" t="s">
        <v>73</v>
      </c>
      <c r="D84" s="112" t="s">
        <v>14</v>
      </c>
      <c r="E84" s="81"/>
      <c r="F84" s="92">
        <f>F85+F86+F87+F88</f>
        <v>706762.38709677418</v>
      </c>
      <c r="G84" s="23"/>
    </row>
    <row r="85" spans="2:7" ht="60" customHeight="1" x14ac:dyDescent="0.2">
      <c r="B85" s="132"/>
      <c r="C85" s="131"/>
      <c r="D85" s="109" t="s">
        <v>15</v>
      </c>
      <c r="E85" s="86"/>
      <c r="F85" s="113">
        <v>34214</v>
      </c>
      <c r="G85" s="23" t="s">
        <v>69</v>
      </c>
    </row>
    <row r="86" spans="2:7" ht="60" x14ac:dyDescent="0.2">
      <c r="B86" s="132"/>
      <c r="C86" s="131"/>
      <c r="D86" s="112" t="s">
        <v>15</v>
      </c>
      <c r="E86" s="102"/>
      <c r="F86" s="21">
        <v>5000</v>
      </c>
      <c r="G86" s="23" t="s">
        <v>167</v>
      </c>
    </row>
    <row r="87" spans="2:7" ht="75" x14ac:dyDescent="0.2">
      <c r="B87" s="132"/>
      <c r="C87" s="131"/>
      <c r="D87" s="112" t="s">
        <v>15</v>
      </c>
      <c r="E87" s="86"/>
      <c r="F87" s="83">
        <f>15000000/77.5</f>
        <v>193548.38709677418</v>
      </c>
      <c r="G87" s="95" t="s">
        <v>152</v>
      </c>
    </row>
    <row r="88" spans="2:7" ht="129.75" customHeight="1" x14ac:dyDescent="0.2">
      <c r="B88" s="132"/>
      <c r="C88" s="131"/>
      <c r="D88" s="112" t="s">
        <v>15</v>
      </c>
      <c r="E88" s="86"/>
      <c r="F88" s="21">
        <v>474000</v>
      </c>
      <c r="G88" s="23" t="s">
        <v>175</v>
      </c>
    </row>
    <row r="89" spans="2:7" ht="120" x14ac:dyDescent="0.2">
      <c r="B89" s="93"/>
      <c r="C89" s="94" t="s">
        <v>72</v>
      </c>
      <c r="D89" s="85" t="s">
        <v>15</v>
      </c>
      <c r="E89" s="86"/>
      <c r="F89" s="86">
        <v>68086</v>
      </c>
      <c r="G89" s="49" t="s">
        <v>70</v>
      </c>
    </row>
    <row r="90" spans="2:7" s="41" customFormat="1" ht="225" x14ac:dyDescent="0.2">
      <c r="B90" s="1">
        <v>25</v>
      </c>
      <c r="C90" s="66" t="s">
        <v>71</v>
      </c>
      <c r="D90" s="67" t="s">
        <v>15</v>
      </c>
      <c r="E90" s="47"/>
      <c r="F90" s="47">
        <v>1200</v>
      </c>
      <c r="G90" s="4" t="s">
        <v>91</v>
      </c>
    </row>
    <row r="91" spans="2:7" s="41" customFormat="1" ht="60" customHeight="1" x14ac:dyDescent="0.2">
      <c r="B91" s="5">
        <v>26</v>
      </c>
      <c r="C91" s="4" t="s">
        <v>7</v>
      </c>
      <c r="D91" s="2" t="s">
        <v>15</v>
      </c>
      <c r="E91" s="3"/>
      <c r="F91" s="3">
        <f>63795*1.1</f>
        <v>70174.5</v>
      </c>
      <c r="G91" s="4" t="s">
        <v>42</v>
      </c>
    </row>
    <row r="92" spans="2:7" s="41" customFormat="1" ht="25.5" customHeight="1" x14ac:dyDescent="0.2">
      <c r="B92" s="119">
        <v>27</v>
      </c>
      <c r="C92" s="123" t="s">
        <v>177</v>
      </c>
      <c r="D92" s="2" t="s">
        <v>14</v>
      </c>
      <c r="E92" s="3"/>
      <c r="F92" s="3">
        <f>F93+F94</f>
        <v>149464</v>
      </c>
      <c r="G92" s="4"/>
    </row>
    <row r="93" spans="2:7" s="41" customFormat="1" ht="60" customHeight="1" x14ac:dyDescent="0.2">
      <c r="B93" s="126"/>
      <c r="C93" s="124"/>
      <c r="D93" s="2" t="s">
        <v>15</v>
      </c>
      <c r="E93" s="18"/>
      <c r="F93" s="21">
        <v>130000</v>
      </c>
      <c r="G93" s="23" t="s">
        <v>176</v>
      </c>
    </row>
    <row r="94" spans="2:7" s="41" customFormat="1" ht="102" customHeight="1" x14ac:dyDescent="0.2">
      <c r="B94" s="127"/>
      <c r="C94" s="125"/>
      <c r="D94" s="2" t="s">
        <v>15</v>
      </c>
      <c r="E94" s="18"/>
      <c r="F94" s="21">
        <v>19464</v>
      </c>
      <c r="G94" s="23" t="s">
        <v>178</v>
      </c>
    </row>
    <row r="95" spans="2:7" s="41" customFormat="1" ht="102" customHeight="1" x14ac:dyDescent="0.2">
      <c r="B95" s="115" t="s">
        <v>180</v>
      </c>
      <c r="C95" s="90" t="s">
        <v>181</v>
      </c>
      <c r="D95" s="116">
        <f>E95+F95</f>
        <v>12092822.55778192</v>
      </c>
      <c r="E95" s="18">
        <f>E96+E103+E114+E121+E126+E131+E135</f>
        <v>5100000</v>
      </c>
      <c r="F95" s="18">
        <f>F96+F103+F114+F121+F126+F131+F135+F145+F149</f>
        <v>6992822.5577819198</v>
      </c>
      <c r="G95" s="101"/>
    </row>
    <row r="96" spans="2:7" s="41" customFormat="1" ht="15.75" customHeight="1" x14ac:dyDescent="0.25">
      <c r="B96" s="135">
        <v>1</v>
      </c>
      <c r="C96" s="129" t="s">
        <v>92</v>
      </c>
      <c r="D96" s="9" t="s">
        <v>14</v>
      </c>
      <c r="E96" s="7"/>
      <c r="F96" s="16">
        <f>F98+F102</f>
        <v>2135181.5172413792</v>
      </c>
      <c r="G96" s="8"/>
    </row>
    <row r="97" spans="2:7" s="41" customFormat="1" ht="42" customHeight="1" x14ac:dyDescent="0.2">
      <c r="B97" s="136"/>
      <c r="C97" s="130"/>
      <c r="D97" s="84" t="s">
        <v>15</v>
      </c>
      <c r="E97" s="18"/>
      <c r="F97" s="28" t="s">
        <v>22</v>
      </c>
      <c r="G97" s="23" t="s">
        <v>139</v>
      </c>
    </row>
    <row r="98" spans="2:7" s="41" customFormat="1" ht="42" customHeight="1" x14ac:dyDescent="0.25">
      <c r="B98" s="136"/>
      <c r="C98" s="130"/>
      <c r="D98" s="84" t="s">
        <v>15</v>
      </c>
      <c r="E98" s="18"/>
      <c r="F98" s="114">
        <v>66216</v>
      </c>
      <c r="G98" s="23" t="s">
        <v>93</v>
      </c>
    </row>
    <row r="99" spans="2:7" s="41" customFormat="1" ht="75" x14ac:dyDescent="0.2">
      <c r="B99" s="136"/>
      <c r="C99" s="130"/>
      <c r="D99" s="84" t="s">
        <v>15</v>
      </c>
      <c r="E99" s="18"/>
      <c r="F99" s="28" t="s">
        <v>22</v>
      </c>
      <c r="G99" s="23" t="s">
        <v>141</v>
      </c>
    </row>
    <row r="100" spans="2:7" s="41" customFormat="1" ht="45" x14ac:dyDescent="0.2">
      <c r="B100" s="136"/>
      <c r="C100" s="130"/>
      <c r="D100" s="63" t="s">
        <v>140</v>
      </c>
      <c r="E100" s="18"/>
      <c r="F100" s="28"/>
      <c r="G100" s="23" t="s">
        <v>142</v>
      </c>
    </row>
    <row r="101" spans="2:7" s="41" customFormat="1" ht="105" x14ac:dyDescent="0.2">
      <c r="B101" s="136"/>
      <c r="C101" s="130"/>
      <c r="D101" s="63" t="s">
        <v>15</v>
      </c>
      <c r="E101" s="18"/>
      <c r="F101" s="28" t="s">
        <v>22</v>
      </c>
      <c r="G101" s="23" t="s">
        <v>143</v>
      </c>
    </row>
    <row r="102" spans="2:7" s="41" customFormat="1" ht="150" x14ac:dyDescent="0.2">
      <c r="B102" s="136"/>
      <c r="C102" s="130"/>
      <c r="D102" s="63" t="s">
        <v>15</v>
      </c>
      <c r="E102" s="18"/>
      <c r="F102" s="28">
        <f>150000000/72.5</f>
        <v>2068965.5172413792</v>
      </c>
      <c r="G102" s="23" t="s">
        <v>144</v>
      </c>
    </row>
    <row r="103" spans="2:7" s="41" customFormat="1" ht="15.75" customHeight="1" x14ac:dyDescent="0.25">
      <c r="B103" s="135">
        <v>2</v>
      </c>
      <c r="C103" s="129" t="s">
        <v>102</v>
      </c>
      <c r="D103" s="6" t="s">
        <v>14</v>
      </c>
      <c r="E103" s="3"/>
      <c r="F103" s="3">
        <f>F104+F106+F105+F107+F112</f>
        <v>558362.29729729728</v>
      </c>
      <c r="G103" s="8"/>
    </row>
    <row r="104" spans="2:7" s="41" customFormat="1" ht="45" x14ac:dyDescent="0.2">
      <c r="B104" s="136"/>
      <c r="C104" s="130"/>
      <c r="D104" s="2" t="s">
        <v>15</v>
      </c>
      <c r="E104" s="10"/>
      <c r="F104" s="28">
        <v>136530</v>
      </c>
      <c r="G104" s="23" t="s">
        <v>94</v>
      </c>
    </row>
    <row r="105" spans="2:7" s="41" customFormat="1" ht="45" x14ac:dyDescent="0.2">
      <c r="B105" s="136"/>
      <c r="C105" s="130"/>
      <c r="D105" s="2" t="s">
        <v>15</v>
      </c>
      <c r="E105" s="11"/>
      <c r="F105" s="28">
        <v>90584</v>
      </c>
      <c r="G105" s="23" t="s">
        <v>95</v>
      </c>
    </row>
    <row r="106" spans="2:7" s="41" customFormat="1" ht="30" x14ac:dyDescent="0.2">
      <c r="B106" s="136"/>
      <c r="C106" s="130"/>
      <c r="D106" s="2" t="s">
        <v>15</v>
      </c>
      <c r="E106" s="11"/>
      <c r="F106" s="28">
        <v>10000</v>
      </c>
      <c r="G106" s="23" t="s">
        <v>96</v>
      </c>
    </row>
    <row r="107" spans="2:7" s="41" customFormat="1" ht="120" x14ac:dyDescent="0.2">
      <c r="B107" s="136"/>
      <c r="C107" s="130"/>
      <c r="D107" s="2" t="s">
        <v>15</v>
      </c>
      <c r="E107" s="11"/>
      <c r="F107" s="28">
        <v>23951</v>
      </c>
      <c r="G107" s="23" t="s">
        <v>97</v>
      </c>
    </row>
    <row r="108" spans="2:7" s="41" customFormat="1" ht="150" x14ac:dyDescent="0.2">
      <c r="B108" s="136"/>
      <c r="C108" s="130"/>
      <c r="D108" s="2" t="s">
        <v>15</v>
      </c>
      <c r="E108" s="11"/>
      <c r="F108" s="28" t="s">
        <v>98</v>
      </c>
      <c r="G108" s="23" t="s">
        <v>99</v>
      </c>
    </row>
    <row r="109" spans="2:7" s="41" customFormat="1" ht="30" x14ac:dyDescent="0.2">
      <c r="B109" s="136"/>
      <c r="C109" s="130"/>
      <c r="D109" s="2" t="s">
        <v>15</v>
      </c>
      <c r="E109" s="11"/>
      <c r="F109" s="28" t="s">
        <v>98</v>
      </c>
      <c r="G109" s="23" t="s">
        <v>100</v>
      </c>
    </row>
    <row r="110" spans="2:7" s="41" customFormat="1" ht="30" x14ac:dyDescent="0.2">
      <c r="B110" s="136"/>
      <c r="C110" s="130"/>
      <c r="D110" s="2" t="s">
        <v>15</v>
      </c>
      <c r="E110" s="11"/>
      <c r="F110" s="28" t="s">
        <v>98</v>
      </c>
      <c r="G110" s="23" t="s">
        <v>101</v>
      </c>
    </row>
    <row r="111" spans="2:7" s="41" customFormat="1" ht="165" x14ac:dyDescent="0.2">
      <c r="B111" s="136"/>
      <c r="C111" s="130"/>
      <c r="D111" s="2" t="s">
        <v>15</v>
      </c>
      <c r="E111" s="11"/>
      <c r="F111" s="11" t="s">
        <v>122</v>
      </c>
      <c r="G111" s="23" t="s">
        <v>105</v>
      </c>
    </row>
    <row r="112" spans="2:7" s="41" customFormat="1" ht="30" x14ac:dyDescent="0.2">
      <c r="B112" s="141"/>
      <c r="C112" s="130"/>
      <c r="D112" s="2" t="s">
        <v>15</v>
      </c>
      <c r="E112" s="11"/>
      <c r="F112" s="11">
        <f>22000000/74</f>
        <v>297297.29729729728</v>
      </c>
      <c r="G112" s="23" t="s">
        <v>106</v>
      </c>
    </row>
    <row r="113" spans="2:7" s="41" customFormat="1" ht="60" x14ac:dyDescent="0.2">
      <c r="B113" s="75"/>
      <c r="C113" s="142"/>
      <c r="D113" s="2" t="s">
        <v>15</v>
      </c>
      <c r="E113" s="11"/>
      <c r="F113" s="11" t="s">
        <v>122</v>
      </c>
      <c r="G113" s="4" t="s">
        <v>161</v>
      </c>
    </row>
    <row r="114" spans="2:7" s="41" customFormat="1" x14ac:dyDescent="0.25">
      <c r="B114" s="135">
        <v>3</v>
      </c>
      <c r="C114" s="143" t="s">
        <v>2</v>
      </c>
      <c r="D114" s="6" t="s">
        <v>14</v>
      </c>
      <c r="E114" s="3">
        <f>E116</f>
        <v>200000</v>
      </c>
      <c r="F114" s="3">
        <f>F115+F117+F118+F119+F120</f>
        <v>264660.54054054053</v>
      </c>
      <c r="G114" s="8"/>
    </row>
    <row r="115" spans="2:7" s="41" customFormat="1" ht="150" x14ac:dyDescent="0.2">
      <c r="B115" s="146"/>
      <c r="C115" s="146"/>
      <c r="D115" s="2" t="s">
        <v>15</v>
      </c>
      <c r="E115" s="10"/>
      <c r="F115" s="11">
        <f>3000000/74</f>
        <v>40540.54054054054</v>
      </c>
      <c r="G115" s="23" t="s">
        <v>103</v>
      </c>
    </row>
    <row r="116" spans="2:7" s="41" customFormat="1" ht="30" x14ac:dyDescent="0.2">
      <c r="B116" s="146"/>
      <c r="C116" s="146"/>
      <c r="D116" s="2" t="s">
        <v>15</v>
      </c>
      <c r="E116" s="11">
        <v>200000</v>
      </c>
      <c r="F116" s="11"/>
      <c r="G116" s="23" t="s">
        <v>104</v>
      </c>
    </row>
    <row r="117" spans="2:7" s="41" customFormat="1" ht="60" x14ac:dyDescent="0.2">
      <c r="B117" s="146"/>
      <c r="C117" s="146"/>
      <c r="D117" s="2" t="s">
        <v>15</v>
      </c>
      <c r="E117" s="10"/>
      <c r="F117" s="11">
        <f>66000*1.02</f>
        <v>67320</v>
      </c>
      <c r="G117" s="23" t="s">
        <v>107</v>
      </c>
    </row>
    <row r="118" spans="2:7" s="41" customFormat="1" ht="30" x14ac:dyDescent="0.2">
      <c r="B118" s="146"/>
      <c r="C118" s="146"/>
      <c r="D118" s="2" t="s">
        <v>15</v>
      </c>
      <c r="E118" s="10"/>
      <c r="F118" s="11">
        <v>20000</v>
      </c>
      <c r="G118" s="23" t="s">
        <v>123</v>
      </c>
    </row>
    <row r="119" spans="2:7" s="41" customFormat="1" ht="30" x14ac:dyDescent="0.2">
      <c r="B119" s="146"/>
      <c r="C119" s="146"/>
      <c r="D119" s="2" t="s">
        <v>15</v>
      </c>
      <c r="E119" s="10"/>
      <c r="F119" s="11">
        <f>30000*1.06</f>
        <v>31800</v>
      </c>
      <c r="G119" s="23" t="s">
        <v>108</v>
      </c>
    </row>
    <row r="120" spans="2:7" s="41" customFormat="1" ht="165" x14ac:dyDescent="0.2">
      <c r="B120" s="107"/>
      <c r="C120" s="107"/>
      <c r="D120" s="108" t="s">
        <v>15</v>
      </c>
      <c r="E120" s="103"/>
      <c r="F120" s="103">
        <v>105000</v>
      </c>
      <c r="G120" s="101" t="s">
        <v>179</v>
      </c>
    </row>
    <row r="121" spans="2:7" s="41" customFormat="1" x14ac:dyDescent="0.2">
      <c r="B121" s="135">
        <v>4</v>
      </c>
      <c r="C121" s="143" t="s">
        <v>3</v>
      </c>
      <c r="D121" s="12" t="s">
        <v>14</v>
      </c>
      <c r="E121" s="13">
        <v>4600000</v>
      </c>
      <c r="F121" s="13">
        <f>F122+F123</f>
        <v>1248825</v>
      </c>
      <c r="G121" s="4"/>
    </row>
    <row r="122" spans="2:7" s="41" customFormat="1" ht="45" x14ac:dyDescent="0.2">
      <c r="B122" s="136"/>
      <c r="C122" s="144"/>
      <c r="D122" s="129" t="s">
        <v>15</v>
      </c>
      <c r="E122" s="3"/>
      <c r="F122" s="10">
        <v>8825</v>
      </c>
      <c r="G122" s="23" t="s">
        <v>109</v>
      </c>
    </row>
    <row r="123" spans="2:7" s="41" customFormat="1" ht="255" x14ac:dyDescent="0.2">
      <c r="B123" s="141"/>
      <c r="C123" s="145"/>
      <c r="D123" s="130"/>
      <c r="E123" s="50"/>
      <c r="F123" s="51">
        <v>1240000</v>
      </c>
      <c r="G123" s="23" t="s">
        <v>124</v>
      </c>
    </row>
    <row r="124" spans="2:7" s="41" customFormat="1" ht="30" x14ac:dyDescent="0.2">
      <c r="B124" s="43"/>
      <c r="C124" s="48"/>
      <c r="D124" s="46" t="s">
        <v>15</v>
      </c>
      <c r="E124" s="52"/>
      <c r="F124" s="53" t="s">
        <v>125</v>
      </c>
      <c r="G124" s="49" t="s">
        <v>126</v>
      </c>
    </row>
    <row r="125" spans="2:7" s="41" customFormat="1" ht="30" x14ac:dyDescent="0.2">
      <c r="B125" s="43"/>
      <c r="C125" s="48"/>
      <c r="D125" s="85" t="s">
        <v>15</v>
      </c>
      <c r="E125" s="86">
        <v>4600000</v>
      </c>
      <c r="F125" s="83"/>
      <c r="G125" s="49" t="s">
        <v>127</v>
      </c>
    </row>
    <row r="126" spans="2:7" s="41" customFormat="1" x14ac:dyDescent="0.2">
      <c r="B126" s="135">
        <v>5</v>
      </c>
      <c r="C126" s="129" t="s">
        <v>4</v>
      </c>
      <c r="D126" s="90" t="s">
        <v>14</v>
      </c>
      <c r="E126" s="91">
        <f>E129</f>
        <v>300000</v>
      </c>
      <c r="F126" s="91">
        <f>F127+F128</f>
        <v>302500</v>
      </c>
      <c r="G126" s="23"/>
    </row>
    <row r="127" spans="2:7" s="41" customFormat="1" ht="105" x14ac:dyDescent="0.2">
      <c r="B127" s="136"/>
      <c r="C127" s="130"/>
      <c r="D127" s="129" t="s">
        <v>15</v>
      </c>
      <c r="E127" s="3"/>
      <c r="F127" s="10">
        <v>2500</v>
      </c>
      <c r="G127" s="23" t="s">
        <v>110</v>
      </c>
    </row>
    <row r="128" spans="2:7" s="41" customFormat="1" x14ac:dyDescent="0.2">
      <c r="B128" s="141"/>
      <c r="C128" s="130"/>
      <c r="D128" s="130"/>
      <c r="E128" s="3"/>
      <c r="F128" s="10">
        <v>300000</v>
      </c>
      <c r="G128" s="23" t="s">
        <v>111</v>
      </c>
    </row>
    <row r="129" spans="2:7" s="41" customFormat="1" ht="60" x14ac:dyDescent="0.2">
      <c r="B129" s="64"/>
      <c r="C129" s="130"/>
      <c r="D129" s="130"/>
      <c r="E129" s="10">
        <v>300000</v>
      </c>
      <c r="F129" s="10"/>
      <c r="G129" s="4" t="s">
        <v>156</v>
      </c>
    </row>
    <row r="130" spans="2:7" s="41" customFormat="1" ht="30" x14ac:dyDescent="0.2">
      <c r="B130" s="64"/>
      <c r="C130" s="65"/>
      <c r="D130" s="142"/>
      <c r="E130" s="53" t="s">
        <v>125</v>
      </c>
      <c r="F130" s="10"/>
      <c r="G130" s="4" t="s">
        <v>153</v>
      </c>
    </row>
    <row r="131" spans="2:7" s="41" customFormat="1" ht="15.75" customHeight="1" x14ac:dyDescent="0.25">
      <c r="B131" s="135">
        <v>6</v>
      </c>
      <c r="C131" s="129" t="s">
        <v>121</v>
      </c>
      <c r="D131" s="6" t="s">
        <v>14</v>
      </c>
      <c r="E131" s="3"/>
      <c r="F131" s="3">
        <f>F132+F133+F134</f>
        <v>648048</v>
      </c>
      <c r="G131" s="17"/>
    </row>
    <row r="132" spans="2:7" s="41" customFormat="1" ht="60" x14ac:dyDescent="0.2">
      <c r="B132" s="146"/>
      <c r="C132" s="130"/>
      <c r="D132" s="2" t="s">
        <v>15</v>
      </c>
      <c r="E132" s="10"/>
      <c r="F132" s="11">
        <v>4723</v>
      </c>
      <c r="G132" s="23" t="s">
        <v>128</v>
      </c>
    </row>
    <row r="133" spans="2:7" s="41" customFormat="1" ht="105" x14ac:dyDescent="0.2">
      <c r="B133" s="147"/>
      <c r="C133" s="130"/>
      <c r="D133" s="2" t="s">
        <v>15</v>
      </c>
      <c r="E133" s="11"/>
      <c r="F133" s="10">
        <f>19464+110376</f>
        <v>129840</v>
      </c>
      <c r="G133" s="23" t="s">
        <v>112</v>
      </c>
    </row>
    <row r="134" spans="2:7" s="41" customFormat="1" ht="180" x14ac:dyDescent="0.2">
      <c r="B134" s="44"/>
      <c r="C134" s="142"/>
      <c r="D134" s="2" t="s">
        <v>15</v>
      </c>
      <c r="E134" s="11"/>
      <c r="F134" s="11">
        <v>513485</v>
      </c>
      <c r="G134" s="23" t="s">
        <v>151</v>
      </c>
    </row>
    <row r="135" spans="2:7" s="41" customFormat="1" x14ac:dyDescent="0.2">
      <c r="B135" s="135">
        <v>7</v>
      </c>
      <c r="C135" s="143" t="s">
        <v>120</v>
      </c>
      <c r="D135" s="12" t="s">
        <v>14</v>
      </c>
      <c r="E135" s="11"/>
      <c r="F135" s="3">
        <f>F138+F141</f>
        <v>329500</v>
      </c>
      <c r="G135" s="4"/>
    </row>
    <row r="136" spans="2:7" s="41" customFormat="1" ht="60" x14ac:dyDescent="0.2">
      <c r="B136" s="136"/>
      <c r="C136" s="144"/>
      <c r="D136" s="129" t="s">
        <v>15</v>
      </c>
      <c r="E136" s="3"/>
      <c r="F136" s="28" t="s">
        <v>98</v>
      </c>
      <c r="G136" s="23" t="s">
        <v>113</v>
      </c>
    </row>
    <row r="137" spans="2:7" s="41" customFormat="1" ht="45" x14ac:dyDescent="0.2">
      <c r="B137" s="136"/>
      <c r="C137" s="144"/>
      <c r="D137" s="130"/>
      <c r="E137" s="3"/>
      <c r="F137" s="28" t="s">
        <v>98</v>
      </c>
      <c r="G137" s="23" t="s">
        <v>147</v>
      </c>
    </row>
    <row r="138" spans="2:7" s="41" customFormat="1" ht="105" x14ac:dyDescent="0.2">
      <c r="B138" s="136"/>
      <c r="C138" s="144"/>
      <c r="D138" s="130"/>
      <c r="E138" s="3"/>
      <c r="F138" s="28">
        <v>248000</v>
      </c>
      <c r="G138" s="23" t="s">
        <v>148</v>
      </c>
    </row>
    <row r="139" spans="2:7" s="41" customFormat="1" ht="60" x14ac:dyDescent="0.2">
      <c r="B139" s="136"/>
      <c r="C139" s="144"/>
      <c r="D139" s="130"/>
      <c r="E139" s="3"/>
      <c r="F139" s="28" t="s">
        <v>98</v>
      </c>
      <c r="G139" s="23" t="s">
        <v>149</v>
      </c>
    </row>
    <row r="140" spans="2:7" s="41" customFormat="1" ht="30" x14ac:dyDescent="0.2">
      <c r="B140" s="136"/>
      <c r="C140" s="144"/>
      <c r="D140" s="130"/>
      <c r="E140" s="3"/>
      <c r="F140" s="28" t="s">
        <v>98</v>
      </c>
      <c r="G140" s="23" t="s">
        <v>150</v>
      </c>
    </row>
    <row r="141" spans="2:7" s="41" customFormat="1" ht="30" x14ac:dyDescent="0.2">
      <c r="B141" s="141"/>
      <c r="C141" s="145"/>
      <c r="D141" s="142"/>
      <c r="E141" s="3"/>
      <c r="F141" s="28">
        <v>81500</v>
      </c>
      <c r="G141" s="23" t="s">
        <v>145</v>
      </c>
    </row>
    <row r="142" spans="2:7" s="41" customFormat="1" ht="60" x14ac:dyDescent="0.2">
      <c r="B142" s="74">
        <v>8</v>
      </c>
      <c r="C142" s="77" t="s">
        <v>16</v>
      </c>
      <c r="D142" s="76" t="s">
        <v>15</v>
      </c>
      <c r="E142" s="50"/>
      <c r="F142" s="70" t="s">
        <v>98</v>
      </c>
      <c r="G142" s="71" t="s">
        <v>114</v>
      </c>
    </row>
    <row r="143" spans="2:7" s="41" customFormat="1" ht="60" x14ac:dyDescent="0.2">
      <c r="B143" s="79">
        <v>9</v>
      </c>
      <c r="C143" s="78" t="s">
        <v>5</v>
      </c>
      <c r="D143" s="73" t="s">
        <v>15</v>
      </c>
      <c r="E143" s="52"/>
      <c r="F143" s="87" t="s">
        <v>98</v>
      </c>
      <c r="G143" s="59" t="s">
        <v>115</v>
      </c>
    </row>
    <row r="144" spans="2:7" s="41" customFormat="1" ht="75" x14ac:dyDescent="0.2">
      <c r="B144" s="79">
        <v>10</v>
      </c>
      <c r="C144" s="99" t="s">
        <v>158</v>
      </c>
      <c r="D144" s="98" t="s">
        <v>15</v>
      </c>
      <c r="E144" s="104"/>
      <c r="F144" s="105" t="s">
        <v>98</v>
      </c>
      <c r="G144" s="106" t="s">
        <v>160</v>
      </c>
    </row>
    <row r="145" spans="2:7" s="41" customFormat="1" ht="30" x14ac:dyDescent="0.2">
      <c r="B145" s="139">
        <v>11</v>
      </c>
      <c r="C145" s="137" t="s">
        <v>17</v>
      </c>
      <c r="D145" s="133" t="s">
        <v>15</v>
      </c>
      <c r="E145" s="150"/>
      <c r="F145" s="148">
        <v>1500000</v>
      </c>
      <c r="G145" s="72" t="s">
        <v>130</v>
      </c>
    </row>
    <row r="146" spans="2:7" s="41" customFormat="1" x14ac:dyDescent="0.2">
      <c r="B146" s="140"/>
      <c r="C146" s="138"/>
      <c r="D146" s="134"/>
      <c r="E146" s="150"/>
      <c r="F146" s="148"/>
      <c r="G146" s="23" t="s">
        <v>116</v>
      </c>
    </row>
    <row r="147" spans="2:7" s="41" customFormat="1" x14ac:dyDescent="0.2">
      <c r="B147" s="140"/>
      <c r="C147" s="138"/>
      <c r="D147" s="134"/>
      <c r="E147" s="150"/>
      <c r="F147" s="148"/>
      <c r="G147" s="23" t="s">
        <v>117</v>
      </c>
    </row>
    <row r="148" spans="2:7" s="41" customFormat="1" x14ac:dyDescent="0.2">
      <c r="B148" s="140"/>
      <c r="C148" s="138"/>
      <c r="D148" s="134"/>
      <c r="E148" s="151"/>
      <c r="F148" s="149"/>
      <c r="G148" s="23" t="s">
        <v>118</v>
      </c>
    </row>
    <row r="149" spans="2:7" s="41" customFormat="1" ht="30" x14ac:dyDescent="0.2">
      <c r="B149" s="54">
        <v>12</v>
      </c>
      <c r="C149" s="55" t="s">
        <v>6</v>
      </c>
      <c r="D149" s="56" t="s">
        <v>15</v>
      </c>
      <c r="E149" s="57"/>
      <c r="F149" s="45">
        <f>425145/74</f>
        <v>5745.2027027027025</v>
      </c>
      <c r="G149" s="58" t="s">
        <v>119</v>
      </c>
    </row>
    <row r="150" spans="2:7" s="41" customFormat="1" ht="68.25" customHeight="1" x14ac:dyDescent="0.2">
      <c r="B150" s="69">
        <v>13</v>
      </c>
      <c r="C150" s="59" t="s">
        <v>131</v>
      </c>
      <c r="D150" s="68" t="s">
        <v>15</v>
      </c>
      <c r="E150" s="86"/>
      <c r="F150" s="87" t="s">
        <v>129</v>
      </c>
      <c r="G150" s="88" t="s">
        <v>132</v>
      </c>
    </row>
    <row r="151" spans="2:7" s="41" customFormat="1" ht="30.75" customHeight="1" x14ac:dyDescent="0.2">
      <c r="B151" s="89">
        <v>14</v>
      </c>
      <c r="C151" s="89" t="s">
        <v>154</v>
      </c>
      <c r="D151" s="73" t="s">
        <v>15</v>
      </c>
      <c r="E151" s="89"/>
      <c r="F151" s="96" t="s">
        <v>129</v>
      </c>
      <c r="G151" s="97" t="s">
        <v>155</v>
      </c>
    </row>
    <row r="152" spans="2:7" s="41" customFormat="1" ht="15.75" customHeight="1" x14ac:dyDescent="0.2"/>
    <row r="153" spans="2:7" s="41" customFormat="1" ht="15.75" customHeight="1" x14ac:dyDescent="0.2"/>
    <row r="154" spans="2:7" s="41" customFormat="1" ht="15.75" customHeight="1" x14ac:dyDescent="0.2"/>
    <row r="155" spans="2:7" s="41" customFormat="1" ht="15.75" customHeight="1" x14ac:dyDescent="0.2"/>
    <row r="156" spans="2:7" s="41" customFormat="1" ht="15.75" customHeight="1" x14ac:dyDescent="0.2"/>
    <row r="157" spans="2:7" s="41" customFormat="1" ht="15.75" customHeight="1" x14ac:dyDescent="0.2"/>
    <row r="158" spans="2:7" s="41" customFormat="1" ht="15.75" customHeight="1" x14ac:dyDescent="0.2"/>
    <row r="159" spans="2:7" s="41" customFormat="1" ht="15.75" customHeight="1" x14ac:dyDescent="0.2"/>
    <row r="160" spans="2:7" s="41" customFormat="1" ht="15.75" customHeight="1" x14ac:dyDescent="0.2"/>
    <row r="161" s="41" customFormat="1" ht="15.75" customHeight="1" x14ac:dyDescent="0.2"/>
    <row r="162" s="41" customFormat="1" ht="15.75" customHeight="1" x14ac:dyDescent="0.2"/>
    <row r="163" s="41" customFormat="1" ht="15.75" customHeight="1" x14ac:dyDescent="0.2"/>
    <row r="164" s="41" customFormat="1" ht="15.75" customHeight="1" x14ac:dyDescent="0.2"/>
    <row r="165" s="41" customFormat="1" ht="15.75" customHeight="1" x14ac:dyDescent="0.2"/>
    <row r="166" s="41" customFormat="1" ht="15.75" customHeight="1" x14ac:dyDescent="0.2"/>
    <row r="167" s="41" customFormat="1" ht="15.75" customHeight="1" x14ac:dyDescent="0.2"/>
    <row r="168" s="41" customFormat="1" ht="15.75" customHeight="1" x14ac:dyDescent="0.2"/>
    <row r="169" s="41" customFormat="1" ht="15.75" customHeight="1" x14ac:dyDescent="0.2"/>
    <row r="170" s="41" customFormat="1" ht="15.75" customHeight="1" x14ac:dyDescent="0.2"/>
    <row r="171" s="41" customFormat="1" ht="15.75" customHeight="1" x14ac:dyDescent="0.2"/>
    <row r="172" s="41" customFormat="1" ht="15.75" customHeight="1" x14ac:dyDescent="0.2"/>
    <row r="173" s="41" customFormat="1" ht="15.75" customHeight="1" x14ac:dyDescent="0.2"/>
    <row r="174" s="41" customFormat="1" ht="15.75" customHeight="1" x14ac:dyDescent="0.2"/>
    <row r="175" s="41" customFormat="1" ht="15.75" customHeight="1" x14ac:dyDescent="0.2"/>
    <row r="176" s="41" customFormat="1" ht="15.75" customHeight="1" x14ac:dyDescent="0.2"/>
    <row r="177" s="41" customFormat="1" ht="15.75" customHeight="1" x14ac:dyDescent="0.2"/>
    <row r="178" s="41" customFormat="1" ht="15.75" customHeight="1" x14ac:dyDescent="0.2"/>
    <row r="179" s="41" customFormat="1" ht="15.75" customHeight="1" x14ac:dyDescent="0.2"/>
    <row r="180" s="41" customFormat="1" ht="15.75" customHeight="1" x14ac:dyDescent="0.2"/>
    <row r="181" s="41" customFormat="1" ht="15.75" customHeight="1" x14ac:dyDescent="0.2"/>
    <row r="182" s="41" customFormat="1" ht="15.75" customHeight="1" x14ac:dyDescent="0.2"/>
    <row r="183" s="41" customFormat="1" ht="15.75" customHeight="1" x14ac:dyDescent="0.2"/>
    <row r="184" s="41" customFormat="1" ht="15.75" customHeight="1" x14ac:dyDescent="0.2"/>
    <row r="185" s="41" customFormat="1" ht="15.75" customHeight="1" x14ac:dyDescent="0.2"/>
    <row r="186" s="41" customFormat="1" ht="15.75" customHeight="1" x14ac:dyDescent="0.2"/>
    <row r="187" s="41" customFormat="1" ht="15.75" customHeight="1" x14ac:dyDescent="0.2"/>
    <row r="188" s="41" customFormat="1" ht="15.75" customHeight="1" x14ac:dyDescent="0.2"/>
    <row r="189" s="41" customFormat="1" ht="15.75" customHeight="1" x14ac:dyDescent="0.2"/>
    <row r="190" s="41" customFormat="1" ht="15.75" customHeight="1" x14ac:dyDescent="0.2"/>
    <row r="191" s="41" customFormat="1" ht="15.75" customHeight="1" x14ac:dyDescent="0.2"/>
    <row r="192" s="41" customFormat="1" ht="15.75" customHeight="1" x14ac:dyDescent="0.2"/>
    <row r="193" s="41" customFormat="1" ht="15.75" customHeight="1" x14ac:dyDescent="0.2"/>
    <row r="194" s="41" customFormat="1" ht="15.75" customHeight="1" x14ac:dyDescent="0.2"/>
    <row r="195" s="41" customFormat="1" ht="15.75" customHeight="1" x14ac:dyDescent="0.2"/>
    <row r="196" s="41" customFormat="1" ht="15.75" customHeight="1" x14ac:dyDescent="0.2"/>
    <row r="197" s="41" customFormat="1" ht="15.75" customHeight="1" x14ac:dyDescent="0.2"/>
    <row r="198" s="41" customFormat="1" ht="15.75" customHeight="1" x14ac:dyDescent="0.2"/>
    <row r="199" s="41" customFormat="1" ht="15.75" customHeight="1" x14ac:dyDescent="0.2"/>
    <row r="200" s="41" customFormat="1" ht="15.75" customHeight="1" x14ac:dyDescent="0.2"/>
    <row r="201" s="41" customFormat="1" ht="15.75" customHeight="1" x14ac:dyDescent="0.2"/>
    <row r="202" s="41" customFormat="1" ht="15.75" customHeight="1" x14ac:dyDescent="0.2"/>
    <row r="203" s="41" customFormat="1" ht="15.75" customHeight="1" x14ac:dyDescent="0.2"/>
    <row r="204" s="41" customFormat="1" ht="15.75" customHeight="1" x14ac:dyDescent="0.2"/>
    <row r="205" s="41" customFormat="1" ht="15.75" customHeight="1" x14ac:dyDescent="0.2"/>
    <row r="206" s="41" customFormat="1" ht="15.75" customHeight="1" x14ac:dyDescent="0.2"/>
    <row r="207" s="41" customFormat="1" ht="15.75" customHeight="1" x14ac:dyDescent="0.2"/>
    <row r="208" s="41" customFormat="1" ht="15.75" customHeight="1" x14ac:dyDescent="0.2"/>
    <row r="209" s="41" customFormat="1" ht="15.75" customHeight="1" x14ac:dyDescent="0.2"/>
    <row r="210" s="41" customFormat="1" ht="15.75" customHeight="1" x14ac:dyDescent="0.2"/>
    <row r="211" s="41" customFormat="1" ht="15.75" customHeight="1" x14ac:dyDescent="0.2"/>
    <row r="212" s="41" customFormat="1" ht="15.75" customHeight="1" x14ac:dyDescent="0.2"/>
    <row r="213" s="41" customFormat="1" ht="15.75" customHeight="1" x14ac:dyDescent="0.2"/>
    <row r="214" s="41" customFormat="1" ht="15.75" customHeight="1" x14ac:dyDescent="0.2"/>
    <row r="215" s="41" customFormat="1" ht="15.75" customHeight="1" x14ac:dyDescent="0.2"/>
    <row r="216" s="41" customFormat="1" ht="15.75" customHeight="1" x14ac:dyDescent="0.2"/>
    <row r="217" s="41" customFormat="1" ht="15.75" customHeight="1" x14ac:dyDescent="0.2"/>
    <row r="218" s="41" customFormat="1" ht="15.75" customHeight="1" x14ac:dyDescent="0.2"/>
    <row r="219" s="41" customFormat="1" ht="15.75" customHeight="1" x14ac:dyDescent="0.2"/>
    <row r="220" s="41" customFormat="1" ht="15.75" customHeight="1" x14ac:dyDescent="0.2"/>
    <row r="221" s="41" customFormat="1" ht="15.75" customHeight="1" x14ac:dyDescent="0.2"/>
    <row r="222" s="41" customFormat="1" ht="15.75" customHeight="1" x14ac:dyDescent="0.2"/>
    <row r="223" s="41" customFormat="1" ht="15.75" customHeight="1" x14ac:dyDescent="0.2"/>
    <row r="224" s="41" customFormat="1" ht="15.75" customHeight="1" x14ac:dyDescent="0.2"/>
    <row r="225" s="41" customFormat="1" ht="15.75" customHeight="1" x14ac:dyDescent="0.2"/>
    <row r="226" s="41" customFormat="1" ht="15.75" customHeight="1" x14ac:dyDescent="0.2"/>
    <row r="227" s="41" customFormat="1" ht="15.75" customHeight="1" x14ac:dyDescent="0.2"/>
    <row r="228" s="41" customFormat="1" ht="15.75" customHeight="1" x14ac:dyDescent="0.2"/>
    <row r="229" s="41" customFormat="1" ht="15.75" customHeight="1" x14ac:dyDescent="0.2"/>
    <row r="230" s="41" customFormat="1" ht="15.75" customHeight="1" x14ac:dyDescent="0.2"/>
    <row r="231" s="41" customFormat="1" ht="15.75" customHeight="1" x14ac:dyDescent="0.2"/>
    <row r="232" s="41" customFormat="1" ht="15.75" customHeight="1" x14ac:dyDescent="0.2"/>
    <row r="233" s="41" customFormat="1" ht="15.75" customHeight="1" x14ac:dyDescent="0.2"/>
    <row r="234" s="41" customFormat="1" ht="15.75" customHeight="1" x14ac:dyDescent="0.2"/>
    <row r="235" s="41" customFormat="1" ht="15.75" customHeight="1" x14ac:dyDescent="0.2"/>
    <row r="236" s="41" customFormat="1" ht="15.75" customHeight="1" x14ac:dyDescent="0.2"/>
    <row r="237" s="41" customFormat="1" ht="15.75" customHeight="1" x14ac:dyDescent="0.2"/>
    <row r="238" s="41" customFormat="1" ht="15.75" customHeight="1" x14ac:dyDescent="0.2"/>
    <row r="239" s="41" customFormat="1" ht="15.75" customHeight="1" x14ac:dyDescent="0.2"/>
    <row r="240" s="41" customFormat="1" ht="15.75" customHeight="1" x14ac:dyDescent="0.2"/>
    <row r="241" s="41" customFormat="1" ht="15.75" customHeight="1" x14ac:dyDescent="0.2"/>
    <row r="242" s="41" customFormat="1" ht="15.75" customHeight="1" x14ac:dyDescent="0.2"/>
    <row r="243" s="41" customFormat="1" ht="15.75" customHeight="1" x14ac:dyDescent="0.2"/>
    <row r="244" s="41" customFormat="1" ht="15.75" customHeight="1" x14ac:dyDescent="0.2"/>
    <row r="245" s="41" customFormat="1" ht="15.75" customHeight="1" x14ac:dyDescent="0.2"/>
    <row r="246" s="41" customFormat="1" ht="15.75" customHeight="1" x14ac:dyDescent="0.2"/>
    <row r="247" s="41" customFormat="1" ht="15.75" customHeight="1" x14ac:dyDescent="0.2"/>
    <row r="248" s="42" customFormat="1" ht="15.75" customHeight="1" x14ac:dyDescent="0.2"/>
    <row r="249" s="42" customFormat="1" ht="15.75" customHeight="1" x14ac:dyDescent="0.2"/>
    <row r="250" s="42" customFormat="1" ht="15.75" customHeight="1" x14ac:dyDescent="0.2"/>
    <row r="251" s="42" customFormat="1" ht="15.75" customHeight="1" x14ac:dyDescent="0.2"/>
    <row r="252" s="42" customFormat="1" ht="15.75" customHeight="1" x14ac:dyDescent="0.2"/>
    <row r="253" s="42" customFormat="1" ht="15.75" customHeight="1" x14ac:dyDescent="0.2"/>
    <row r="254" s="42" customFormat="1" ht="15.75" customHeight="1" x14ac:dyDescent="0.2"/>
    <row r="255" s="42" customFormat="1" ht="15.75" customHeight="1" x14ac:dyDescent="0.2"/>
    <row r="256" s="42" customFormat="1" ht="15.75" customHeight="1" x14ac:dyDescent="0.2"/>
    <row r="257" s="42" customFormat="1" ht="15.75" customHeight="1" x14ac:dyDescent="0.2"/>
    <row r="258" s="42" customFormat="1" ht="15.75" customHeight="1" x14ac:dyDescent="0.2"/>
    <row r="259" s="42" customFormat="1"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row r="1059" ht="15.75" customHeight="1" x14ac:dyDescent="0.2"/>
  </sheetData>
  <mergeCells count="47">
    <mergeCell ref="F145:F148"/>
    <mergeCell ref="E145:E148"/>
    <mergeCell ref="D127:D130"/>
    <mergeCell ref="B126:B128"/>
    <mergeCell ref="B114:B119"/>
    <mergeCell ref="C114:C119"/>
    <mergeCell ref="C121:C123"/>
    <mergeCell ref="B121:B123"/>
    <mergeCell ref="C53:C56"/>
    <mergeCell ref="B53:B56"/>
    <mergeCell ref="B71:B78"/>
    <mergeCell ref="D145:D148"/>
    <mergeCell ref="B96:B102"/>
    <mergeCell ref="C145:C148"/>
    <mergeCell ref="B145:B148"/>
    <mergeCell ref="B103:B112"/>
    <mergeCell ref="D136:D141"/>
    <mergeCell ref="C135:C141"/>
    <mergeCell ref="C103:C113"/>
    <mergeCell ref="B135:B141"/>
    <mergeCell ref="B131:B133"/>
    <mergeCell ref="C131:C134"/>
    <mergeCell ref="C126:C129"/>
    <mergeCell ref="D122:D123"/>
    <mergeCell ref="C57:C69"/>
    <mergeCell ref="C81:C83"/>
    <mergeCell ref="C96:C102"/>
    <mergeCell ref="C71:C78"/>
    <mergeCell ref="B57:B69"/>
    <mergeCell ref="B81:B83"/>
    <mergeCell ref="C84:C88"/>
    <mergeCell ref="B84:B88"/>
    <mergeCell ref="C92:C94"/>
    <mergeCell ref="B92:B94"/>
    <mergeCell ref="C4:G6"/>
    <mergeCell ref="B22:B28"/>
    <mergeCell ref="C22:C28"/>
    <mergeCell ref="B29:B33"/>
    <mergeCell ref="B48:B50"/>
    <mergeCell ref="C29:C36"/>
    <mergeCell ref="C48:C51"/>
    <mergeCell ref="C37:C45"/>
    <mergeCell ref="B37:B45"/>
    <mergeCell ref="B12:B14"/>
    <mergeCell ref="C12:C14"/>
    <mergeCell ref="C17:C19"/>
    <mergeCell ref="B17:B19"/>
  </mergeCells>
  <pageMargins left="0.70866141732283472" right="0.70866141732283472" top="0.74803149606299213" bottom="0.74803149606299213" header="0" footer="0"/>
  <pageSetup paperSize="9" scale="8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гумпомощь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Азамат Сыдыгалиев</dc:creator>
  <cp:lastModifiedBy>Азамат Сыдыгалиев</cp:lastModifiedBy>
  <cp:lastPrinted>2020-07-09T10:38:07Z</cp:lastPrinted>
  <dcterms:created xsi:type="dcterms:W3CDTF">2020-07-08T03:39:56Z</dcterms:created>
  <dcterms:modified xsi:type="dcterms:W3CDTF">2020-09-16T12:19:29Z</dcterms:modified>
</cp:coreProperties>
</file>