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ZAMAT\1. ПГИ\10. финпомощь\08.12\"/>
    </mc:Choice>
  </mc:AlternateContent>
  <bookViews>
    <workbookView xWindow="0" yWindow="0" windowWidth="21570" windowHeight="10215"/>
  </bookViews>
  <sheets>
    <sheet name="гумпомощь" sheetId="2" r:id="rId1"/>
  </sheets>
  <calcPr calcId="152511"/>
</workbook>
</file>

<file path=xl/calcChain.xml><?xml version="1.0" encoding="utf-8"?>
<calcChain xmlns="http://schemas.openxmlformats.org/spreadsheetml/2006/main">
  <c r="F108" i="2" l="1"/>
  <c r="E108" i="2"/>
  <c r="E11" i="2"/>
  <c r="F11" i="2"/>
  <c r="F72" i="2"/>
  <c r="F74" i="2"/>
  <c r="E35" i="2"/>
  <c r="F35" i="2"/>
  <c r="F38" i="2"/>
  <c r="F41" i="2" l="1"/>
  <c r="E27" i="2" l="1"/>
  <c r="F27" i="2"/>
  <c r="F117" i="2" l="1"/>
  <c r="F85" i="2"/>
  <c r="E103" i="2" l="1"/>
  <c r="F103" i="2"/>
  <c r="F101" i="2" l="1"/>
  <c r="F99" i="2" l="1"/>
  <c r="F59" i="2"/>
  <c r="E59" i="2"/>
  <c r="F46" i="2"/>
  <c r="E46" i="2"/>
  <c r="F50" i="2" l="1"/>
  <c r="E50" i="2"/>
  <c r="E69" i="2"/>
  <c r="F69" i="2"/>
  <c r="E67" i="2"/>
  <c r="F16" i="2"/>
  <c r="E16" i="2"/>
  <c r="F77" i="2" l="1"/>
  <c r="F130" i="2"/>
  <c r="F37" i="2"/>
  <c r="F97" i="2"/>
  <c r="F96" i="2" s="1"/>
  <c r="F115" i="2"/>
  <c r="F95" i="2"/>
  <c r="F86" i="2" s="1"/>
  <c r="F81" i="2"/>
  <c r="F79" i="2" s="1"/>
  <c r="F113" i="2" l="1"/>
  <c r="E96" i="2"/>
  <c r="E78" i="2" s="1"/>
  <c r="F20" i="2"/>
  <c r="E20" i="2"/>
  <c r="E12" i="2"/>
  <c r="D11" i="2" l="1"/>
  <c r="F78" i="2"/>
  <c r="D78" i="2" s="1"/>
  <c r="F10" i="2" l="1"/>
  <c r="E10" i="2"/>
  <c r="D10" i="2" l="1"/>
</calcChain>
</file>

<file path=xl/sharedStrings.xml><?xml version="1.0" encoding="utf-8"?>
<sst xmlns="http://schemas.openxmlformats.org/spreadsheetml/2006/main" count="288" uniqueCount="164">
  <si>
    <t>Информация о проводимой работе</t>
  </si>
  <si>
    <t>по вопросу привлечения помощи от международных партнеров по развитию и зарубежных стран</t>
  </si>
  <si>
    <t>в целях борьбы с коронавирусом</t>
  </si>
  <si>
    <t>(в долларах США)</t>
  </si>
  <si>
    <t>№</t>
  </si>
  <si>
    <t>Название организации</t>
  </si>
  <si>
    <t>Вид помощи</t>
  </si>
  <si>
    <t>Подтвержденная (ожидаемая) помощь</t>
  </si>
  <si>
    <t>Полученная помощь</t>
  </si>
  <si>
    <t>Примечание</t>
  </si>
  <si>
    <t>ИТОГО</t>
  </si>
  <si>
    <t>I</t>
  </si>
  <si>
    <t>всего</t>
  </si>
  <si>
    <t>Международные организации</t>
  </si>
  <si>
    <t>Азиатский банк развития (АБР)</t>
  </si>
  <si>
    <t>Гумпомощь</t>
  </si>
  <si>
    <t xml:space="preserve">     По линии ЮНИСЕФ на средства АБР планируется закупить следующие средства:  Перчатки 20,000 (10,000 пар) – уже доставлено на склад МЗКР в ДГСЭН; Защитные костюмы – 1300 – уже доставлено на склад МЗКР в ДГСЭН
     26 апреля прибывает:
- Эндотрахеальные трубки – 100 штук;
- Дыхательная система размер 1 – 100 штук;
- Дыхательная система размер 2 – 436 штук;
- Дыхательная система размер 4 – 500 штук;
- Ручной реанимационный набор (амбу мешок) для детской реанимации – 25 штук;
- Ручной реанимационный набор (амбу мешок) для взрослой реанимации – 100 штук;
- Канюли назальные, кислородные, детские– 2,705 штук.
     Прибывают в июле:
- 3 аппарата ИВЛ.
Составляются контракты и получается подтверждение на поставку:
- 20 – кислородных концентраторов объемом 10 литров;
- 2,000 – респираторов.</t>
  </si>
  <si>
    <t>Техпомощь</t>
  </si>
  <si>
    <t>Для укрепления потенциала по управлению государственным долгом.</t>
  </si>
  <si>
    <t>Исламский банк развития (ИБР)</t>
  </si>
  <si>
    <t xml:space="preserve">     8 апреля получены 120 ПЦР-тестов на 30,4 тыс. исследований за счет средств программы "Fael Khair Program". </t>
  </si>
  <si>
    <t>Европейский Союз (ЕС)</t>
  </si>
  <si>
    <t xml:space="preserve">     Перераспределение средств через текущие проекты для реализации мероприятий, в том числе:
- предоставление медицинского оборудования,
- повышение осведомленности и противодействие фэйковым (ложным) новостям,
- предотвращение гендерного и домашнего насилия
- продолжение обучения для детей.</t>
  </si>
  <si>
    <t>Германское общество по международному сотрудничеству (GIZ)</t>
  </si>
  <si>
    <t xml:space="preserve">     Данный грант будет реализован через проект GIZ «Содействие развитию перинатального здоровья в Кыргызстане». Медицинским работникам в г.Ош были переданы санитайзеры, дезинфицирующие средства, хирургические масти, 2 вида комплекта костюмов индивидуальной защиты и респираторы.</t>
  </si>
  <si>
    <t>Министерство по вопросам международного развития Соединённого Королевства (UK DFID)</t>
  </si>
  <si>
    <t xml:space="preserve">     DFID предоставил ЮНИСЕФ 300 000 долл. США для ряда мероприятий/оборудования в секторе здравоохранения (в координации с DRCU). Они включают предоставление СИЗ и медицинского оборудования для до 10 000 работников здравоохранения и обеспечение доступа к безопасной воде, медикаментам и средствам защиты для поддержки профилактики инфекций.
DFID также перераспределил 5 000 долларов США через Фонд Ага Хана для поддержки шести медицинских учреждений в Баткене и Оше с пакетами СИЗ в координации с DRCU
Перераспределил дополнительные 80 000 долл. США программы DFID в ЮНИСЕФ для поддержки МТСР по их горячей линии психологической поддержки, повышения осведомленности и оказания помощи в защите наиболее уязвимых детей и молодежи. </t>
  </si>
  <si>
    <t>Евразийский фонд стабилизации и развития (ЕФСР)</t>
  </si>
  <si>
    <t xml:space="preserve">    10.04.2020 г. ЕФСР объявил о внеочередном конкурсе по предоставлению грантов из средств ЕФСР в связи с COVID-19. </t>
  </si>
  <si>
    <t>Агентство международного развития США (USAID)</t>
  </si>
  <si>
    <t>По линии ВОЗ</t>
  </si>
  <si>
    <t xml:space="preserve">     Финансирование USAID для ВОЗ включает в себя: 
     - тренинги для работников здравоохранения, служб оперативного реагирования, сотрудников лабораторий, работников эпидемиологического и клинического здравоохранения;
     - разработку обновленных эпидемиологических инструментов, руководств и протоколов;
     - координацию и продвижение информирования о рисках и вовлечения сообщества посредством распространения информации на национальном уровне и уровне сообществ для повышения медицинской грамотности и борьбы с дезинформацией о COVID-19;
     - разработку СОП и руководств, протоколов и тренингов для клинического и неклинического персонала в точках въезда в страну, таких как аэропорты и пограничные пункты.</t>
  </si>
  <si>
    <t>По линии МФКК</t>
  </si>
  <si>
    <t xml:space="preserve">     USAID предоставил грант МФКК, которая будет поддерживать усилия Общества Красного Полумесяца Кыргызстана (ОКПК) по информированию о рисках, вовлечению сообщества и оперативной поддержке тренингов для врачей и других работников здравоохранения по всей стране, проводимых Министерством и ВОЗ.</t>
  </si>
  <si>
    <t xml:space="preserve">По линии Ассоциации Абт </t>
  </si>
  <si>
    <t xml:space="preserve">     USAID предоставляет дополнительное финансирование проекту по развитию устойчивой системы местного здравоохранения (РУСМЗ) под руководством Ассоциации Абт (Abt Associates) для закупки товаров и материалов для тестирования МЗ, предоставления технической помощи МПК, поддержки лабораторных возможностей и поддержки эпиднадзора за болезнями МЗ и быстрого реагирования.</t>
  </si>
  <si>
    <t xml:space="preserve">     Поддержка относительно COVID, в рамках проекта USAID «Джигердуу Джарандар» будет включать грантовую поддержку гражданского общества и техническую помощь Правительству Кыргызской Республики для поддержки и защиты уязвимых групп, таких как женщины и инвалиды.</t>
  </si>
  <si>
    <t>Специальная поддержка по COVID в рамках проекта ЮСАИД «Медиа-К» поможет кыргызским СМИ в борьбе с дезинформацией, связанной с COVID, для повышения безопасности граждан.</t>
  </si>
  <si>
    <t>Корейское агентство международного сотрудничества (KOICA)</t>
  </si>
  <si>
    <t xml:space="preserve">     6 апреля 2020 года средства были переведены на депозитный счет Минздрава.</t>
  </si>
  <si>
    <t xml:space="preserve">     Минэкономом получены средства индивидуальной защиты (СИЗ): 500 респираторных масок N95, 96 дезинфицирующих средств для рук (50 мл), 65 дезинфицирующих средств для рук (1 л)</t>
  </si>
  <si>
    <t xml:space="preserve">     Данная гумпомощь направлена для оказания прямой поддержки уязвимых семей Бишкека и Чуйской области (1000 домохозяйств), куда входит: макароны 10 кг и растительное масло 5 л для каждого домашнего хозяйства. (Осуществляется НПО «Добрые соседи»)</t>
  </si>
  <si>
    <t xml:space="preserve">     МЧС предоставляются средства индивидуальной защиты (СИЗ): одноразовые защитные комбинезоны, одноразовые маски, N95 респираторные маски, медицинские очки, перчатки и т. д.</t>
  </si>
  <si>
    <t>Фонд «Сорос-Кыргызстан»</t>
  </si>
  <si>
    <t>МЗ провело тренинг по профилактике коронавируса для 800 врачей из государственных ЦСМ. Приобретен и передан искусственный вентилятор легких (ИВЛ) в отделение интенсивной терапии Республиканской клинической инфекционной больницы.
Приобретен комплект средств индивидуальной защиты (маски, перчатки, изолирующие халаты) для врачей, медсестер и мед персонала, которые будут работать непосредственно с пациентами с COVID. Это будет распределено между 10 бригадами врачей в Бишкеке, которые также закупили дезинфицирующие средства и средства защиты для колонии пенитенциарной службы № 40,
Профинансирована работа горячей линии 118 COVID</t>
  </si>
  <si>
    <t>АКДН (Агентства организации развития Ага Хана)</t>
  </si>
  <si>
    <t xml:space="preserve">     Данные средства направляются для 1). приобретения СИЗ для медицинских учреждений в Баткенской, Жалалабадской, Нарынской и Ошской областях. (600 комплектов и 1000 кг. дезинфицирующих средств доставлено на сегодняшний день.) 2). обеспчения уязвимых семей основными продуктами питания и предметами домашнего обихода. (На сегодняшний день поддерживаются 650 домохозяйств) 3). поддержки кампании по информированию общественности и оказании поддержки уязвимым фермерам и МСП в рамках более широких усилий по скорейшему восстановлению. Кроме того, Университет Центральной Азии организовал 90 наблюдательных пунктов в университетском городке Нарын.</t>
  </si>
  <si>
    <t>Врачи без границ / Medecins Sans Frontiers</t>
  </si>
  <si>
    <t xml:space="preserve">     ВБГ будет оказывать поддержку до 6 мобильным бригадам медицинских учреждений Кадамджайского района, Баткенской области (транспортные средства, топливо, техобслуживание, водители, СИЗ), а также контроль над профилактикой инфекций (сортировка пациентов, поток пациентов, дезинфекция и т.д.). Техническая и эпидемиологическая поддержка включена.
     Период: середина апреля - конец августа 2020 года.
     Поддержка основана на условии, что ВБГ и MOH утвердят местные средства индивидуальной защиты и обеспечат возможность перемещать персонал и снабжение между Кадамжаем и Бишкеком.</t>
  </si>
  <si>
    <t>Корпус Милосердия (Mercy Coprs)</t>
  </si>
  <si>
    <t xml:space="preserve">     Передали около 1,5 тонн дезинфицирующего средства на основе хлора для Жалал-Абадского МЧС</t>
  </si>
  <si>
    <t xml:space="preserve">     400 тонн продовольственных товаров (рис, горох, мука, растительное масло) доставлено в 420 государственных школ, одобренных Министерством образования.</t>
  </si>
  <si>
    <t>Организация Безопасности и Сотрудничества в Европе (OSCE) Программный офис в Бишкеке (ПОБ)</t>
  </si>
  <si>
    <t>ВОЗ
(агентство ООН в КР)</t>
  </si>
  <si>
    <t>ПРООН
(агентство ООН в КР)</t>
  </si>
  <si>
    <t xml:space="preserve">     Ожидается закупка 10 аппаратов ИВЛ для распределения: НТП (2), Государственная служба исполнения наказаний (2), Республиканская клиническая инфекционная больница (2), Ошская областная больница (2), Джалал-Абадская областная больница (2)</t>
  </si>
  <si>
    <t xml:space="preserve">     50 тыс  масок и 2 тыс респираторов были переданы медицинскому персоналу при непосредственном контакте с пациентами, инфицированными COVID</t>
  </si>
  <si>
    <t xml:space="preserve">     Ожидается закупка 50 тыс масок для медицинского персонала, находящегося в непосредственном контакте с пациентами, инфицированными COVID</t>
  </si>
  <si>
    <t xml:space="preserve">     Ожидается закупка 6550 тестов COVID для использования на 30 платформах GeneExperts в противотуберкулезных учреждениях и центрах СПИД для выявления COVID-19 среди пациентов с ВИЧ и туберкулезом</t>
  </si>
  <si>
    <t xml:space="preserve">     Ожидается предоставление средств индивидуальной защиты (СИЗ) и других материалов для защиты от коронавируса (COVID-19) для правоохранительных органов, пенитенциарной службы и наркологического центра.</t>
  </si>
  <si>
    <t>ВПП ООН
(агентство ООН в КР)</t>
  </si>
  <si>
    <t>ЮНИСЕФ
(агентство ООН в КР)</t>
  </si>
  <si>
    <t xml:space="preserve">     ЮНИСЕФ передал 2000 пар защитных ботинок и 680 защитных костюмов Министерству чрезвычайных ситуаций КР (МЧС) для сотрудников, работающих в санитарно-карантинных пунктах.</t>
  </si>
  <si>
    <t xml:space="preserve">     МТСР переданы средства гигиены для профилактики COVID19 для детских учреждений и социальных работников</t>
  </si>
  <si>
    <t xml:space="preserve">     Для оказания экстренной помощи детям в интернатных учреждениях в соответствии с оценкой приоритетов, проведенной МТСР.</t>
  </si>
  <si>
    <t xml:space="preserve">     Предоставление средств защиты территориальным подразделениям МТСР с предоставлением защитных масок для отделов поддержки семьи и детей и социальных работников</t>
  </si>
  <si>
    <t>МОМ
(агентство ООН в КР)</t>
  </si>
  <si>
    <t xml:space="preserve">     Миссия МОМ выделила 13 000 долларов США на продовольствие, жилье и базовые санитарно-гигиенические наборы для 217 мигрантов, находящихся в трудной ситуации. Данное мероприятие организовано в тесной координации с Бюро МОМ в Российской Федерации, Посольством Кыргызской Республики в Российской Федерации и Представительством Государственной службы миграции при Правительстве Кыргызской Республики в Российской Федерации.</t>
  </si>
  <si>
    <t>УНП ООН
(агентство ООН в КР)</t>
  </si>
  <si>
    <t xml:space="preserve">     20 апреля Глобальной программой УНП ООН и Всемирной таможенной организации по контролю за контейнерными перевозками (ПККП) было передано Государственной таможенной службе при Правительстве Кыргызской Республики 5 000 медицинских масок и 20 литров антисептического средства в рамках реагирования на пондемию COVID-19. Общая сумма помощи составила 1500 долларов США.</t>
  </si>
  <si>
    <t>ЮНЭЙДС
(агентство ООН в КР)</t>
  </si>
  <si>
    <t xml:space="preserve">     ЮНЭЙДС оказывает помощь 130 семьям ЛЖВ в Ошской, Джалал-Абадской, Баткенской и Чуйской областях продуктовыми пакетами в течение ближайших трёх месяцев с апреля по июнь 2020 года. 
Продуктовые наборы позволят людям, живущим с ВИЧ не прерывать лечение и сохранить приверженность.</t>
  </si>
  <si>
    <t>ЮНФПА
(агентство ООН в КР)</t>
  </si>
  <si>
    <t xml:space="preserve">     Предоставлены 5000 гигиенических наборов, состоящих из 5 основных предметов в пункты обсервации и родильные дома и 3000 гигиенических наборов распределены также среди уязвимых групп населения, пожилых людей и ЛОВЗ.</t>
  </si>
  <si>
    <t>УВКБ ООН 
(агентство ООН в КР)</t>
  </si>
  <si>
    <t xml:space="preserve">     УВКБ предоставил Погранслужбе:                                      
- одноразовые медицинские маски 30 000 штук;
- N95 респираторы 5 535 штук;
- нестерильные перчатки для осмотра 30 000 пар;
- спрей-антисептик (1 литр) 10,000 литров;
- дезинфекционные таблетки, дихлоризоцианурат натрия  #300 500 банок;
- спрей для дезинфекции 100 наборов;
- резиновые сапоги 100 пар.</t>
  </si>
  <si>
    <t>II</t>
  </si>
  <si>
    <t>Зарубежные страны</t>
  </si>
  <si>
    <t>Российская Федерация (РФ)</t>
  </si>
  <si>
    <t>Китайская Народная Республика (КНР)</t>
  </si>
  <si>
    <t xml:space="preserve">     Реагенты - 2000 шт., медицинские защитные халаты - 1000 шт., термометр - 500 шт., медицинские защитные очки - 1000 шт, медицинские перчатки - 1000 шт, медицинские бахилы - 1000 шт.</t>
  </si>
  <si>
    <t xml:space="preserve">     Посольство КНР передало гуманитарную помощь ГКДО КР: лицевые маски защитные костюмы, медицинские очки, перчатки, бесконтактные термометры,  </t>
  </si>
  <si>
    <t>Швейцария</t>
  </si>
  <si>
    <t xml:space="preserve">     Швейцария взяла на себя обязательства по финансированию закупок другого  медицинского оборудования, которое будет закуплено через ПРООН</t>
  </si>
  <si>
    <t xml:space="preserve">     В Алайском и Чон Алайском районах 66 000 швейцарских франков перераспределены для поддержки фермеров семенами и удобрениями, селекционеров растений с искусственным оплодотворением и пчеловодов с пчелами - воском (внедрено программой Helvetas) </t>
  </si>
  <si>
    <t xml:space="preserve">     Предоставление семян и других сельскохозяйственных ресурсов фермерам в Нарынской области, партнерство с Ага Ханом / MТСЗ</t>
  </si>
  <si>
    <t xml:space="preserve">     Выделение 10 000 долларов США в рамках финансируемого Швейцарией проекта по улучшению государственной службы для закупки продуктов питания и гигиенических наборов МСУ для уязвимых групп населения в 26 муниципалитетах-партнерах;
     В ожидании: поддержка МСУ для СИЗ и дезинфекции + обучение по профилактике, а также использованию СИЗ</t>
  </si>
  <si>
    <t>Япония</t>
  </si>
  <si>
    <t xml:space="preserve">     17.03.2020 в КР доставлены 2000 шт экспресс тестов (Primers and Probes и Positive Control)  для выявления коронавируса, предоставлены Японским Институтом на безвозмездной основе, в тот же день тесты переданы в МЗ КР.</t>
  </si>
  <si>
    <t>Корея</t>
  </si>
  <si>
    <t xml:space="preserve">     Предоставлены:
медицинские перчатки – 1000 штук (500 пар);
антисептик для рук – 10 шт. по 1 л. каждый (всего 10 л.);
спрей-антисептик для поверхностей – 5 шт. по 1 л. каждый (всего 5 л.).
     В адрес граждан КР в Корее была оказана помощь: одноразовые маски – 800 шт. и антисептики - 500 шт (500 мл.)</t>
  </si>
  <si>
    <t>Турция</t>
  </si>
  <si>
    <t xml:space="preserve">     Управление по международному взаимодействию и сотрудничеству Турции (TIKA) передало Министерству здравоохранения Кыргызской Республики, Министерству труда и социального развития Кыргызской Республики и Кыргызскому Красному Полумесяцу 500 коробок с едой, 4500 медицинских масок, 4500 защитных перчаток, 600 медицинских комбинезонов, 500 медицинских очков, 1100 антисептиков для распространения в Бишкеке и Баткене</t>
  </si>
  <si>
    <t>Республика Узбекистан</t>
  </si>
  <si>
    <t>Объединенные Арабские Эмираты</t>
  </si>
  <si>
    <t xml:space="preserve">     23 апреля 2020 г. прибыла гумпомощь в объеме 7 тонн, которая включает медицинские препараты и средства индивидуальной защиты: перчатки – 500 000, маски 20 000, бахилы – 30 000, санитайзеры – 6 000. </t>
  </si>
  <si>
    <t>Иран</t>
  </si>
  <si>
    <t>Груз прибыл 18.05.2020 г. в следующих объемах (коробках):
№95 – 31, трехслойные маски – 1, утепленный комбинезон – 144, медицинская одежда – 48, щит для лица-защитное стекло – 5, хирургические латексные перчатки – 9 и лекарственные препараты.</t>
  </si>
  <si>
    <t xml:space="preserve">     По состоянию на 29.03.20 г. груз гуманитарной помощи принят замполпредом Правительства в Ошской обл.
     1-партия: гумпомощь в виде маски - 16000 шт, 900 защитных комбинезонов, 4800 шт тест-системы и реагенты к ним</t>
  </si>
  <si>
    <t>30.04.2020 г. Генштабом ВС КР получено противогазы, защитные костюмы различных модификаций, средства РХБ защиты, метеокомплекты на общую сумму 4,9 млн сомов.</t>
  </si>
  <si>
    <t>Казахстан</t>
  </si>
  <si>
    <t>первая часть - 1000 тонн муки прибыло двумя партиями 29.04.2020 и 02.05.2020</t>
  </si>
  <si>
    <t>вторая часть - 1000 тонн муки прибыло 4.05.2020</t>
  </si>
  <si>
    <t xml:space="preserve">третья часть - 2000 тонн муки прибыло 8 и 10 мая 2020 </t>
  </si>
  <si>
    <t>четвертая часть - 1000 тонн муки прибыло 17 мая 2020</t>
  </si>
  <si>
    <t>получено 24 000 ПЦР-тестов и 2 комплекта оборудования BR Exicycler96(Ver4)</t>
  </si>
  <si>
    <t>В рамках гранта Правительства Японии, выделенного в соответствии с Глобальным планом гуманитарного реагирования ООН, ПРООН начинает реализацию проектов, направленных на борьбу с последствиями коронавируса и укрепление системы здравоохранения КР: (1) Усиление системы здравоохранения для борьбы с коронавирусом. Улучшение защиты 3000 медработников путем предоставления респираторов системы FPP2 и др. (2) Инклюзивное и многовекторное кризисное управление и противодействие. (3) Преодоление социально-экономических последствий коронавируса. В рамках данного проекта будет поддержана инициатива по борьбе с последствиями коронавируса «Скорейшее восстановление экономики - Восстанавливаемся вместе», которая фокусируется на оказании содействия в создании рабочих мест (создание базы данных безработных, их онлайн обучение и повышение квалификации), оказание консультативной и иной поддержки бизнесу (предоставление софинансирования грантовой/кредитной поддержки, поддержка бизнес-планов, которые гарантируют сохранение рабочих мест в зеленой экономике, устойчивом сельском хозяйстве или в новых секторах роста) и др.</t>
  </si>
  <si>
    <t xml:space="preserve">     (СУАР) Предоставлены тест системы (реагенты) – 5000 шт., одноразовые маски - 200 000 шт., респираторные маски №95 - 10 000 шт., защитные медицинские костюмы - 1000 шт.</t>
  </si>
  <si>
    <t>(Кызылсу-Кыргызский автономный округ) Одноразовые костюмы – 500 шт., маски – 30 000 шт. переданы 17.04.2020</t>
  </si>
  <si>
    <t>сумма не определена</t>
  </si>
  <si>
    <t>(Минсельхоз КНР) Мед. маски – 30000 шт.; Защитные костюмы – 1000 шт.; Защитные очки – 1000 шт.</t>
  </si>
  <si>
    <t>(Министерство обороны КНР) Защитные костюмы, очки, маски, термометры, перчатки и др.</t>
  </si>
  <si>
    <t xml:space="preserve">1). 10.04.2020 г. - первая партия: Экспресс-тесты (реагенты) – 2000 шт; Медицинские халаты – 1000 шт.; Тепловые термометры для лба – 500 шт.; Медицинские защитные очки – 1000 шт.; Медицинские перчатки (одноразовые) – 1000 шт.; бахилы (одноразовые) –  1000 шт., 
2). 11.05.2020 г. - вторая партия: ПЦР тесты – 100 000 шт., Медицинские очки – 30 000 шт., Маски №95 – 30 000 шт., Мед. Маски – 150 000 шт., Термометры для лба – 1 000 шт.                                                                    </t>
  </si>
  <si>
    <t>по линии Механизма межведомственного международного сотрудничества «Диалог по вопросу безопасности между КР и КНР» получены: Одноразовая одежда для изоляции – 2 800 шт., Дыхательный аппарат – 50 шт., Бесконтактный дыхательный аппарат – 2 шт., Одноразовая защитная одежда – 2010 шт., Маска КН95 – 20 800 шт., Одноразовые специальные перчатки – 2000 шт., Бесконтактный инфракрасный градусник – 1000 шт., Наружный монитор – 2 шт., Цифровая электрокардиограмма – 2 шт., Монитор пациента – 2 шт., Медицинская маска для изоляции – 2 000 шт.,
Кэмэй 367, копировальный аппарат, ксерокс А3 – 4шт.,  Ультрабук Леново – 10 шт.,
Ноутбук Леново – 20 шт., Настольный компьютер QITIAN M410 – 410 шт.</t>
  </si>
  <si>
    <t xml:space="preserve">     Предоставлены: тест-системы - 200 упаковок; одноразовые маски - 5000 шт; защитные костюмы - 200 шт; маски с защитным фильтром - 100 шт; защитные очки - 12 шт;  Университет Манас определил свое общежитие 250 коек мест как карантинный центр.</t>
  </si>
  <si>
    <t>Мобильным группам из Чуйской области и г.Бишкек предоставлены средства индивидуальной защиты "(противоэпидемический защитный костюм - 2 020 штук; одноразовый медицинский халат (комбинезон) - 1 335 штук; одноразовая медицинская маска - 6 000 штук; защитные очки - 400 штук; респиратор для защиты от взвешенных частиц - 99 штук; фильтры для респираторов - 490 штук; смотровые перчатки - 9 700 штук; одноразовый шпатель - 24 100 штук; антисептики для обработки рук на спиртовой основе (65 мл) - 2 980 штук; антисептики для обработки рук на спиртовой основе (900 мл) - 100 штук; мешок для биологически опасных отходов - 2 900 штук; пульсоксиметр - 30 штук.).</t>
  </si>
  <si>
    <t xml:space="preserve">Получатель 1 (Минсоцразвития) – 4000 мед. перчаток, 2880 бахил, 1000 литров антисептиков и 10 защитных комбинезонов. 
Получатель 2 (ГСИН) – 10 000 мед. перчаток, 10000 бахил, 1000 литров антисептиков и 30 защитных костюмов.  </t>
  </si>
  <si>
    <t>Бельгия</t>
  </si>
  <si>
    <t>Получено: 1000 штук рентген пленок + 10 упаковок реагентов, 10 тысяч стерильных перчаток, противовирусные препараты 389 упаковок</t>
  </si>
  <si>
    <t>МАГАТЭ</t>
  </si>
  <si>
    <t>В рамках технического сотрудничества передано лаборатории молекулярной генетики Департамента профилактики заболеваний и государственного санитарно-эпидемиологического надзора Министерства здравоохранения КР сверхскоростное оборудование для диагностирования и расходные материалы.</t>
  </si>
  <si>
    <t>ЮНЭЙДС: Поддержка ВИЧ-положительных детей в Сузаке и Ноокате. Обеспечение детским питанием и доставка АРВ при карантине; Ожидается, что 215 детей будут охвачены через партнеров - консультантов;
Поддержка СПИД-центра на 3 месяца на юге страны</t>
  </si>
  <si>
    <t>ПРООН закупает 6550 наборов (комплектов) для отбора проб, которые будут использоваться с тестовыми наборами COVID</t>
  </si>
  <si>
    <t>ПРООН закупает 1200 респираторов FFP2 для медицинского персонала, находящегося в непосредственном контакте с пациентами, инфицированными COVID</t>
  </si>
  <si>
    <t xml:space="preserve">ВОЗ передала следующие предметы:
•  СИЗ и термометры для работников здравоохранения
•  Расходные материалы и реагенты для лабораторий
•  Поставка дезинфицирующих средств
•  Топливо для бригад медицинской помощи 
- 64 тест-системы ПЦР для проведения 6720 анализов на COVID-19;
- 2 600 тестовых систем для обеспечения быстрого выявления;
- 2000 антисептических спиртосодержащих средств;
- 5000 масок;
- 5000 перчаток для работников здравоохранения;
Передано через ЮСАИД (общая стоимость не включена в данный пункт и содержится в списке помощи через ЮСАИД):
- 10 тысяч хирургических масок; - 10 тысяч перчаток; - 1,4 тысячи халатов; - 200 очков; - 200 масок для лица типа FFP2.
</t>
  </si>
  <si>
    <t xml:space="preserve">• ВПП перенаправила 2000 тонн продовольствия (пшеничная мука и растительное масло) на общую сумму около 2 млн. долл. США из взноса Российской Федерации для поддержки наиболее уязвимого сельского населения в обмен на продвижение общественных работ. В течение апреля-мая 2020 года поддержку оказывают около 60 000 человек в 5 областях.
ВПП перераспределяет еще 1 млн. долл. США из взноса Российской Федерации для оказания продовольственной помощи населению, живущему в условиях крайней нищеты в мае-июне. 
• В мае-июне ВПП посредством гранта в размере 200 000 долларов США от посольства Швейцарии предоставит трехмесячную продовольственную помощь более чем 3100 лицам из 22 школ-интернатов и социальных стационарных учреждений.
• В мае ВПП перераспределила пшеничную муку из своей программы школьного питания среди более чем 53 000 уязвимых семей с детьми
</t>
  </si>
  <si>
    <t>9240 тестов</t>
  </si>
  <si>
    <t>ВОЗ покрыла расходы на бензин группы быстрого реагирования на чрезвычайные ситуации</t>
  </si>
  <si>
    <t>ЮНИСЕФ передал 680 гигиенических наборов для наиболее уязвимых семей Ошской области через местный отдел социальной защиты</t>
  </si>
  <si>
    <t>ЮНИСЕФ передал телевизоры трем государственным школам-интернатам для просмотра видео-уроков, транслируемых по всей стране, по запросу Министерства образования и науки. Использовались собственные финансовые ресурсы ЮНИСЕФ.</t>
  </si>
  <si>
    <t>ЮНИСЕФ предоставил 36 000 упаковок таблеток для очистки воды (180 000 л. чистой воды (NaDCC) 33 мг таблетки/PAC-50)</t>
  </si>
  <si>
    <t>УВКПЧ (агентство ООН в КР)</t>
  </si>
  <si>
    <t xml:space="preserve">Бюро ООН по правам человека в Центральной Азии. Предоставили 45 комплектов средств индивидуальной защиты, 1000 пар медицинских перчаток, 1000 масок, очков и дезинфицирующих средств для Национального центра по предупреждению пыток и офису омбудсмена на сумму 1200 долларов США.
СИЗ предоставляются в рамках программы JSEP при поддержке ЕС и Фонда миростроительства ООН.
Бюро ООН по правам человека в Центральной Азии. Предоставили 45 комплектов средств индивидуальной защиты, 1000 пар медицинских перчаток, 1000 масок, очков и дезинфицирующих средств для Национального центра по предупреждению пыток и офису омбудсмена на сумму 1200 долларов США.
СИЗ предоставляются в рамках программы JSEP при поддержке ЕС и Фонда миростроительства ООН.
</t>
  </si>
  <si>
    <t>20.04.2020 г. Получено:                                                                                                                                       Респираторы N95 – 10 тыс. шт.;
Защитные костюмы – 2000 шт.
Аппараты ИВЛ – 2 шт.
Лекарства:
-Azithromycin – 467 шт.;
-ChloroquinePhosphate – 112 шт.;
-LianhuaQingwenСapsule – 1400 шт.;
-FufangYizhigao – 840 шт.;
-Zukamu – 1400 шт.</t>
  </si>
  <si>
    <t xml:space="preserve">20.06.20 г. 35 концентратов кислорода переданы МЗ КР на сумму 30 000 швейцарских франков </t>
  </si>
  <si>
    <t>предоставлены 4 автомобиля скорой помощи</t>
  </si>
  <si>
    <t>В рамках "Программы социально-экономического развития" планируется закупить медицинское оборудование согласно нуждам МЗ КР</t>
  </si>
  <si>
    <t>Венгрия</t>
  </si>
  <si>
    <t>Глава МИД Венгрии во время рабочего визита в КР 15.07.2020 передал гумпомощь Правительства Венгрии в виде 10 стационарных аппаратов ИВЛ + 10 мобильных аппаратов (для пользования в машинах скорой помощи) = 20 аппаратов ИВЛ. Гумпомощь передана в МЗ КР 15.07.2020 г.</t>
  </si>
  <si>
    <t>По состоянию на 23.07.2020 г. получено и передано в распоряжение МЗ КР в общей сложности 1600 ПЦР тестов - на 160 000 исследований, 1875 реагентов</t>
  </si>
  <si>
    <t>22 июля т.г. в КР прибыл специальный борт с группой военных врачей Министерства обороны России (6 врачебно-сестринских бригад из 20 человек). Специалисты прибыли с аппаратами искусственной вентиляции легких, кислородными концентраторами, пульсоксиметрами и другим оборудованием, а также лекарствами, необходимыми при COVID-19.</t>
  </si>
  <si>
    <t>23 июля т.г. в КР из РФ (Республики Башкортостан) прибыл борт МЧС России с 50 российскими медицинскими специалистами для работы в медицинских учреждениях Кыргызстана и оказания консультативной помощи.</t>
  </si>
  <si>
    <t>23 июля т.г. в ходе встречи Вице-премьер-министра КР А.Исмаиловой с заместителем директора по клинико-аналитической работе ФБУН Центрального НИИ эпидемиологии Роспотребнадзора профессором Н.Пшеничной и группой российских врачей под руководством заместителя министра здравоохранения Республики Башкортостан Е.Кустова, российская делегация передала ПЦР-тесты и реагенты на 50 тыс исследований.</t>
  </si>
  <si>
    <t>26 июля 2020 г. специальным бортом МЧС России предоставлена очередная партия гуманитарной помощи в размере около 150 млн. рублей.
Гуманитарный груз состоит из медицинского оборудования, лекарственных средств и средств индивидуальной защиты (рентгенографический аппарат -5 шт., монитор для анестезиологии и интенсивной терапии с оксометрическим датчиком – 65 шт., монитор для анестезиологии и интенсивной терапии без оксометрического датчика – 5 шт., аппарат искусственной вентиляции легких – 31 шт., лекарственные препараты: эноксапарин натрия – 49350 шт., олокизумаб – 550 шт.,а также медицинские маски – 100000 шт.).</t>
  </si>
  <si>
    <t>6-я партия: 5 тыс. экспресс-тестов,специальные пробирки (25000 штук), наконечники для дозаторов (65000 штук), комбинезоны (500 штук)</t>
  </si>
  <si>
    <t>Консультации</t>
  </si>
  <si>
    <t>ПОвБ ОБСЕ завершил четыре этапа закупки и передачу (на общую сумму 140 тыс. долларов США) средств индивидуальной защиты партнерам принимающей страны в Бишкеке, Баткенской, Джалал-Абадской, Нарынской, Ошской областях по состоянию на 14 июля.
Приоритетные предметы включают в себя:
• многоразовые респираторные маски N95 - 9500 шт .;
• костюмы комбинезоны - 3400 шт .;
• защитные очки - 2500 шт .;
• перчатки - 10000 шт .;
• бесконтактные термометры - 130 шт.</t>
  </si>
  <si>
    <t xml:space="preserve">Переданы СИЗы для обеспечения безопасности медицинских работников в больнице. </t>
  </si>
  <si>
    <t>Средства направлены на обеспечение безопасности участников проекта и сотрудников ГАМСУМО во время вспышки COVID-19 . Кроме того предоставлены Средства индивидуальной защиты: респираторные маски, дезинфицирующие средства для рук.</t>
  </si>
  <si>
    <t>Организован веб-семинар по обмену знаниями между Республикой Корея и Кыргызской Республикой. Кроме того, предполагается организация местных тренингов внутри страны для членов избирательных комиссий, производство учебных и рекламных видеороликов, предоставление средств индивидуальной защиты: одноразовые маски, дезинфицирующие средства для рук, перчатки,
Измерители температуры (дистанционно)</t>
  </si>
  <si>
    <t>Предоставлено 240 гигиенических наборов для семей, содержащих предметы личной гигиены и санитарии уязвимым сообществам Джалалабадской области</t>
  </si>
  <si>
    <t xml:space="preserve">     11.03.2020 г. Минздраву предоставлены:
Операционные маски - 10 000 шт; специальные маски «N95» - 200 шт.; экзаменационные перчатки - 10 000 шт.; защитные костюмы - 1400 шт.; защитные очки - 200 шт.; средства для дезинфекции (100 мл.) - 140 бутылок.</t>
  </si>
  <si>
    <t>15.06.2020 г. в рамках борьбы с коронавирусом Правительство Турции направило Правительству КР нижеуказанную гуманитарную помощь, которая передана Министерству здравоохранения КР 15.07.2020:
1. Аппарат искусственной вентиляции легких (ИВЛ) – 20 шт;
2. Кислородный концентратор – 50 шт;
3. Комплект ПЦР-теста – 20 тысяч шт;
4. Набор для выделения вирусных нуклеиновых кислот – 20 тысяч шт;
5. Защитная маска N95 – 50 тысяч шт;
6. Хирургическая маска – 100 тысяч шт;
7. Защитный костюм – 35 тысяч шт;
8. Защитная маска – козырёк – 2 тысячи шт;
9. Таблетки гидроксихлорохин – 10 тысяч шт.</t>
  </si>
  <si>
    <t>02.04.20 г. прибыла 2-партия: мука - 1000 тонн, защитные комбинезоны - 7000 комплектов, перчатки – 20000 шт., респираторы №95 - 2000 шт., защитные очки - 500 шт., пирометры -200 шт</t>
  </si>
  <si>
    <t>20.05.20 г. прибыла 3-партия: по инициативе Президента РУз Ш.М. Мирзиеева, Узбекистаном принято решение о направлении новой партии гуманитарной помощи Кыргызстану, в числе которых: медицинские кровати с прикроватными тумбами (440 шт.), электронные пирометры (1000 шт.), защитные комбинезоны (2500 шт.), медицинские перчатки (150 тыс. шт.) и медицинские маски                           (150 тыс. шт.).</t>
  </si>
  <si>
    <t>30.05.20 г. прибыла 4-я партия: мука – 1000 тонн, жидкий натрий гипохлорид – 60 тонн, одноразовый респиратор № 95 (FFH2) – 2500 шт., одноразовые перчатки (стерильный) – 5000 шт., одноразовый защитный комбинезон с капюшоном – 2500 шт., одноразовая медицинская маска – 5000 шт</t>
  </si>
  <si>
    <t>04.07.20 г. прибыла 5-я партия: 50 комплектов мобильных концентратов кислорода и 100 аппаратов неинвазивной искусственной вентиляции легких с расходными материалами</t>
  </si>
  <si>
    <t>7.08.2020 г. Переданы лекарственные препараты Обл. объединенные больницы г. Ош – 3 млн. 988 тыс., г.Баткен – 722 050 сом, г .Жалал-Абад – 3млн. 773,5 тыс.</t>
  </si>
  <si>
    <t>15 июля 2020 года Правительство Швейцарии в партнерстве с ЮНФПА в КР передало СИЗы МЗКР. Данная поддержка предоставлена Правительству КР в ответ на COVID-19. Все средства индивидуальной защиты, по согласованию с МЗ, будут переданы для оснащения медицинских мобильных бригад в Чуйской, Нарынской и Ошской областях Кыргызстана.</t>
  </si>
  <si>
    <t>Правительство ЮК планирует выделить 2-ую партию гуманитарной помощи на борьбу с коронавирусом. Посольством направлен запрос в Правительство КР об ориентировании приобретения нужд для КР.МЗ прорабатывается список необходимых подробностей на вышеупомянутую сумму.</t>
  </si>
  <si>
    <t xml:space="preserve">Прорабатывается получение гранта от Правительства ЮК  в виде 2 карет скорой помощи + 2 авто пожарной машины (получатель от КР – МЧС КР). </t>
  </si>
  <si>
    <t>По состоянию на 12 августа 2020 года</t>
  </si>
  <si>
    <t>Катар</t>
  </si>
  <si>
    <t>420 кислородных концентраторов переданы МЗ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</si>
</sst>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i/>
      <sz val="11"/>
      <name val="Calibri"/>
      <family val="2"/>
      <charset val="204"/>
    </font>
    <font>
      <i/>
      <sz val="11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3" fontId="1" fillId="0" borderId="1" xfId="0" applyNumberFormat="1" applyFont="1" applyFill="1" applyBorder="1"/>
    <xf numFmtId="0" fontId="2" fillId="0" borderId="1" xfId="0" applyFont="1" applyFill="1" applyBorder="1"/>
    <xf numFmtId="3" fontId="1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right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/>
    <xf numFmtId="3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/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/>
    <xf numFmtId="3" fontId="2" fillId="0" borderId="2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/>
    <xf numFmtId="3" fontId="2" fillId="0" borderId="5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0" xfId="0" applyFont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3" xfId="0" applyFont="1" applyFill="1" applyBorder="1"/>
    <xf numFmtId="0" fontId="3" fillId="0" borderId="4" xfId="0" applyFont="1" applyFill="1" applyBorder="1"/>
    <xf numFmtId="0" fontId="2" fillId="0" borderId="11" xfId="0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040"/>
  <sheetViews>
    <sheetView tabSelected="1" zoomScaleNormal="100" workbookViewId="0">
      <pane ySplit="10" topLeftCell="A11" activePane="bottomLeft" state="frozen"/>
      <selection pane="bottomLeft" activeCell="G120" sqref="G120"/>
    </sheetView>
  </sheetViews>
  <sheetFormatPr defaultColWidth="12.625" defaultRowHeight="15" customHeight="1" x14ac:dyDescent="0.2"/>
  <cols>
    <col min="1" max="1" width="7.625" style="26" customWidth="1"/>
    <col min="2" max="2" width="3.875" style="26" customWidth="1"/>
    <col min="3" max="3" width="17.75" style="26" customWidth="1"/>
    <col min="4" max="4" width="12.875" style="26" customWidth="1"/>
    <col min="5" max="5" width="15.875" style="26" customWidth="1"/>
    <col min="6" max="6" width="14.75" style="26" customWidth="1"/>
    <col min="7" max="7" width="68.625" style="26" customWidth="1"/>
    <col min="8" max="26" width="7.625" style="26" customWidth="1"/>
    <col min="27" max="16384" width="12.625" style="26"/>
  </cols>
  <sheetData>
    <row r="2" spans="2:10" x14ac:dyDescent="0.2">
      <c r="G2" s="77" t="s">
        <v>161</v>
      </c>
      <c r="J2" s="24"/>
    </row>
    <row r="3" spans="2:10" ht="14.25" x14ac:dyDescent="0.2">
      <c r="G3" s="24"/>
      <c r="J3" s="24"/>
    </row>
    <row r="4" spans="2:10" ht="18.75" x14ac:dyDescent="0.2">
      <c r="C4" s="62" t="s">
        <v>0</v>
      </c>
      <c r="D4" s="63"/>
      <c r="E4" s="63"/>
      <c r="F4" s="63"/>
      <c r="G4" s="63"/>
    </row>
    <row r="5" spans="2:10" ht="18.75" x14ac:dyDescent="0.2">
      <c r="C5" s="62" t="s">
        <v>1</v>
      </c>
      <c r="D5" s="63"/>
      <c r="E5" s="63"/>
      <c r="F5" s="63"/>
      <c r="G5" s="63"/>
    </row>
    <row r="6" spans="2:10" ht="18.75" x14ac:dyDescent="0.2">
      <c r="C6" s="62" t="s">
        <v>2</v>
      </c>
      <c r="D6" s="63"/>
      <c r="E6" s="63"/>
      <c r="F6" s="63"/>
      <c r="G6" s="63"/>
    </row>
    <row r="8" spans="2:10" x14ac:dyDescent="0.25">
      <c r="B8" s="31"/>
      <c r="C8" s="31"/>
      <c r="D8" s="31"/>
      <c r="E8" s="31"/>
      <c r="F8" s="31"/>
      <c r="G8" s="32" t="s">
        <v>3</v>
      </c>
    </row>
    <row r="9" spans="2:10" ht="45" x14ac:dyDescent="0.2">
      <c r="B9" s="37" t="s">
        <v>4</v>
      </c>
      <c r="C9" s="38" t="s">
        <v>5</v>
      </c>
      <c r="D9" s="38" t="s">
        <v>6</v>
      </c>
      <c r="E9" s="38" t="s">
        <v>7</v>
      </c>
      <c r="F9" s="38" t="s">
        <v>8</v>
      </c>
      <c r="G9" s="37" t="s">
        <v>9</v>
      </c>
    </row>
    <row r="10" spans="2:10" x14ac:dyDescent="0.25">
      <c r="B10" s="39"/>
      <c r="C10" s="37" t="s">
        <v>10</v>
      </c>
      <c r="D10" s="76">
        <f>F10+E10</f>
        <v>25352268.99524948</v>
      </c>
      <c r="E10" s="76">
        <f>E11+E78</f>
        <v>14910400.9</v>
      </c>
      <c r="F10" s="76">
        <f>F11+F78</f>
        <v>10441868.095249481</v>
      </c>
      <c r="G10" s="39"/>
    </row>
    <row r="11" spans="2:10" ht="30" x14ac:dyDescent="0.25">
      <c r="B11" s="1" t="s">
        <v>11</v>
      </c>
      <c r="C11" s="2" t="s">
        <v>13</v>
      </c>
      <c r="D11" s="3">
        <f>F11+E11</f>
        <v>13717931.221251346</v>
      </c>
      <c r="E11" s="3">
        <f>E12+E15+E16+E17+E19+E20+E27+E35+E39+E40+E41+E45+E46+E50+E59+E67+E68+E69+E72+E18+E77+E58+E76+E75</f>
        <v>9640400.9000000004</v>
      </c>
      <c r="F11" s="3">
        <f>F12+F15+F16+F17+F19+F20+F27+F35+F39+F40+F41+F45+F46+F50+F59+F67+F68+F69+F72+F18+F77+F58+F76+F75</f>
        <v>4077530.3212513449</v>
      </c>
      <c r="G11" s="4"/>
    </row>
    <row r="12" spans="2:10" x14ac:dyDescent="0.25">
      <c r="B12" s="59">
        <v>1</v>
      </c>
      <c r="C12" s="56" t="s">
        <v>14</v>
      </c>
      <c r="D12" s="1" t="s">
        <v>12</v>
      </c>
      <c r="E12" s="5">
        <f>E13+E14</f>
        <v>650000</v>
      </c>
      <c r="F12" s="5"/>
      <c r="G12" s="4"/>
    </row>
    <row r="13" spans="2:10" ht="285" x14ac:dyDescent="0.2">
      <c r="B13" s="64"/>
      <c r="C13" s="64"/>
      <c r="D13" s="6" t="s">
        <v>15</v>
      </c>
      <c r="E13" s="7">
        <v>200000</v>
      </c>
      <c r="F13" s="8" t="s">
        <v>109</v>
      </c>
      <c r="G13" s="9" t="s">
        <v>16</v>
      </c>
    </row>
    <row r="14" spans="2:10" ht="30" x14ac:dyDescent="0.2">
      <c r="B14" s="65"/>
      <c r="C14" s="65"/>
      <c r="D14" s="6" t="s">
        <v>17</v>
      </c>
      <c r="E14" s="7">
        <v>450000</v>
      </c>
      <c r="F14" s="8" t="s">
        <v>109</v>
      </c>
      <c r="G14" s="9" t="s">
        <v>18</v>
      </c>
    </row>
    <row r="15" spans="2:10" ht="30" x14ac:dyDescent="0.2">
      <c r="B15" s="10">
        <v>2</v>
      </c>
      <c r="C15" s="11" t="s">
        <v>19</v>
      </c>
      <c r="D15" s="6" t="s">
        <v>15</v>
      </c>
      <c r="E15" s="5"/>
      <c r="F15" s="5">
        <v>350000</v>
      </c>
      <c r="G15" s="9" t="s">
        <v>20</v>
      </c>
    </row>
    <row r="16" spans="2:10" ht="105" x14ac:dyDescent="0.2">
      <c r="B16" s="12">
        <v>5</v>
      </c>
      <c r="C16" s="13" t="s">
        <v>21</v>
      </c>
      <c r="D16" s="8" t="s">
        <v>15</v>
      </c>
      <c r="E16" s="5">
        <f>(529519-43000)*1.1</f>
        <v>535170.9</v>
      </c>
      <c r="F16" s="5">
        <f>43000*1.1</f>
        <v>47300.000000000007</v>
      </c>
      <c r="G16" s="9" t="s">
        <v>22</v>
      </c>
    </row>
    <row r="17" spans="2:7" ht="76.5" customHeight="1" x14ac:dyDescent="0.2">
      <c r="B17" s="6">
        <v>7</v>
      </c>
      <c r="C17" s="9" t="s">
        <v>23</v>
      </c>
      <c r="D17" s="8" t="s">
        <v>15</v>
      </c>
      <c r="E17" s="5">
        <v>547320</v>
      </c>
      <c r="F17" s="5">
        <v>2680</v>
      </c>
      <c r="G17" s="9" t="s">
        <v>24</v>
      </c>
    </row>
    <row r="18" spans="2:7" ht="210" x14ac:dyDescent="0.2">
      <c r="B18" s="10">
        <v>8</v>
      </c>
      <c r="C18" s="11" t="s">
        <v>25</v>
      </c>
      <c r="D18" s="8" t="s">
        <v>15</v>
      </c>
      <c r="E18" s="5">
        <v>385000</v>
      </c>
      <c r="F18" s="5"/>
      <c r="G18" s="9" t="s">
        <v>26</v>
      </c>
    </row>
    <row r="19" spans="2:7" ht="45" x14ac:dyDescent="0.2">
      <c r="B19" s="6">
        <v>8</v>
      </c>
      <c r="C19" s="9" t="s">
        <v>27</v>
      </c>
      <c r="D19" s="8" t="s">
        <v>17</v>
      </c>
      <c r="E19" s="5">
        <v>3000000</v>
      </c>
      <c r="F19" s="5"/>
      <c r="G19" s="9" t="s">
        <v>28</v>
      </c>
    </row>
    <row r="20" spans="2:7" ht="15" customHeight="1" x14ac:dyDescent="0.25">
      <c r="B20" s="59">
        <v>9</v>
      </c>
      <c r="C20" s="56" t="s">
        <v>29</v>
      </c>
      <c r="D20" s="1" t="s">
        <v>12</v>
      </c>
      <c r="E20" s="5">
        <f>E21+E22+E23+E25+E26</f>
        <v>1509792</v>
      </c>
      <c r="F20" s="5">
        <f>F24</f>
        <v>23951</v>
      </c>
      <c r="G20" s="4"/>
    </row>
    <row r="21" spans="2:7" ht="198.75" customHeight="1" x14ac:dyDescent="0.2">
      <c r="B21" s="64"/>
      <c r="C21" s="64"/>
      <c r="D21" s="8" t="s">
        <v>15</v>
      </c>
      <c r="E21" s="7">
        <v>170000</v>
      </c>
      <c r="F21" s="6" t="s">
        <v>30</v>
      </c>
      <c r="G21" s="9" t="s">
        <v>31</v>
      </c>
    </row>
    <row r="22" spans="2:7" ht="77.25" customHeight="1" x14ac:dyDescent="0.2">
      <c r="B22" s="64"/>
      <c r="C22" s="64"/>
      <c r="D22" s="8" t="s">
        <v>15</v>
      </c>
      <c r="E22" s="7">
        <v>313792</v>
      </c>
      <c r="F22" s="6" t="s">
        <v>32</v>
      </c>
      <c r="G22" s="9" t="s">
        <v>33</v>
      </c>
    </row>
    <row r="23" spans="2:7" ht="90" customHeight="1" x14ac:dyDescent="0.2">
      <c r="B23" s="64"/>
      <c r="C23" s="64"/>
      <c r="D23" s="8" t="s">
        <v>15</v>
      </c>
      <c r="E23" s="7">
        <v>400000</v>
      </c>
      <c r="F23" s="8" t="s">
        <v>34</v>
      </c>
      <c r="G23" s="9" t="s">
        <v>35</v>
      </c>
    </row>
    <row r="24" spans="2:7" ht="60" x14ac:dyDescent="0.2">
      <c r="B24" s="64"/>
      <c r="C24" s="64"/>
      <c r="D24" s="8" t="s">
        <v>15</v>
      </c>
      <c r="E24" s="7"/>
      <c r="F24" s="14">
        <v>23951</v>
      </c>
      <c r="G24" s="9" t="s">
        <v>151</v>
      </c>
    </row>
    <row r="25" spans="2:7" ht="60" x14ac:dyDescent="0.2">
      <c r="B25" s="64"/>
      <c r="C25" s="64"/>
      <c r="D25" s="8" t="s">
        <v>15</v>
      </c>
      <c r="E25" s="7">
        <v>590000</v>
      </c>
      <c r="F25" s="8" t="s">
        <v>109</v>
      </c>
      <c r="G25" s="9" t="s">
        <v>36</v>
      </c>
    </row>
    <row r="26" spans="2:7" ht="45" x14ac:dyDescent="0.2">
      <c r="B26" s="65"/>
      <c r="C26" s="65"/>
      <c r="D26" s="8" t="s">
        <v>15</v>
      </c>
      <c r="E26" s="7">
        <v>36000</v>
      </c>
      <c r="F26" s="6"/>
      <c r="G26" s="9" t="s">
        <v>37</v>
      </c>
    </row>
    <row r="27" spans="2:7" ht="15.75" customHeight="1" x14ac:dyDescent="0.25">
      <c r="B27" s="59">
        <v>10</v>
      </c>
      <c r="C27" s="53" t="s">
        <v>38</v>
      </c>
      <c r="D27" s="1" t="s">
        <v>12</v>
      </c>
      <c r="E27" s="5">
        <f>E28+E29+E30+E31+E32+E33+E34</f>
        <v>300000</v>
      </c>
      <c r="F27" s="5">
        <f>F28+F29+F30+F31+F32+F33+F34</f>
        <v>132500</v>
      </c>
      <c r="G27" s="4"/>
    </row>
    <row r="28" spans="2:7" x14ac:dyDescent="0.2">
      <c r="B28" s="60"/>
      <c r="C28" s="54"/>
      <c r="D28" s="8" t="s">
        <v>15</v>
      </c>
      <c r="E28" s="7"/>
      <c r="F28" s="7">
        <v>50000</v>
      </c>
      <c r="G28" s="9" t="s">
        <v>39</v>
      </c>
    </row>
    <row r="29" spans="2:7" ht="45" x14ac:dyDescent="0.2">
      <c r="B29" s="60"/>
      <c r="C29" s="54"/>
      <c r="D29" s="8" t="s">
        <v>15</v>
      </c>
      <c r="E29" s="7"/>
      <c r="F29" s="7">
        <v>2500</v>
      </c>
      <c r="G29" s="9" t="s">
        <v>40</v>
      </c>
    </row>
    <row r="30" spans="2:7" ht="60" x14ac:dyDescent="0.2">
      <c r="B30" s="60"/>
      <c r="C30" s="54"/>
      <c r="D30" s="8" t="s">
        <v>15</v>
      </c>
      <c r="E30" s="7"/>
      <c r="F30" s="14">
        <v>15000</v>
      </c>
      <c r="G30" s="9" t="s">
        <v>41</v>
      </c>
    </row>
    <row r="31" spans="2:7" ht="45" x14ac:dyDescent="0.2">
      <c r="B31" s="60"/>
      <c r="C31" s="54"/>
      <c r="D31" s="8" t="s">
        <v>15</v>
      </c>
      <c r="E31" s="7"/>
      <c r="F31" s="7">
        <v>50000</v>
      </c>
      <c r="G31" s="9" t="s">
        <v>42</v>
      </c>
    </row>
    <row r="32" spans="2:7" s="29" customFormat="1" ht="60" x14ac:dyDescent="0.2">
      <c r="B32" s="60"/>
      <c r="C32" s="54"/>
      <c r="D32" s="48" t="s">
        <v>15</v>
      </c>
      <c r="E32" s="33"/>
      <c r="F32" s="34">
        <v>10000</v>
      </c>
      <c r="G32" s="42" t="s">
        <v>148</v>
      </c>
    </row>
    <row r="33" spans="2:7" s="29" customFormat="1" ht="30" x14ac:dyDescent="0.2">
      <c r="B33" s="60"/>
      <c r="C33" s="54"/>
      <c r="D33" s="52" t="s">
        <v>15</v>
      </c>
      <c r="E33" s="35"/>
      <c r="F33" s="36">
        <v>5000</v>
      </c>
      <c r="G33" s="42" t="s">
        <v>147</v>
      </c>
    </row>
    <row r="34" spans="2:7" s="29" customFormat="1" ht="90" x14ac:dyDescent="0.2">
      <c r="B34" s="61"/>
      <c r="C34" s="55"/>
      <c r="D34" s="52" t="s">
        <v>15</v>
      </c>
      <c r="E34" s="36">
        <v>300000</v>
      </c>
      <c r="F34" s="35"/>
      <c r="G34" s="42" t="s">
        <v>149</v>
      </c>
    </row>
    <row r="35" spans="2:7" ht="15" customHeight="1" x14ac:dyDescent="0.2">
      <c r="B35" s="59">
        <v>11</v>
      </c>
      <c r="C35" s="56" t="s">
        <v>43</v>
      </c>
      <c r="D35" s="15" t="s">
        <v>12</v>
      </c>
      <c r="E35" s="5">
        <f>E36+E37+E38</f>
        <v>200000</v>
      </c>
      <c r="F35" s="5">
        <f>F36+F37+F38</f>
        <v>182299.43415457068</v>
      </c>
      <c r="G35" s="9"/>
    </row>
    <row r="36" spans="2:7" ht="150" x14ac:dyDescent="0.2">
      <c r="B36" s="60"/>
      <c r="C36" s="57"/>
      <c r="D36" s="8" t="s">
        <v>15</v>
      </c>
      <c r="E36" s="7">
        <v>200000</v>
      </c>
      <c r="F36" s="7">
        <v>100000</v>
      </c>
      <c r="G36" s="9" t="s">
        <v>44</v>
      </c>
    </row>
    <row r="37" spans="2:7" ht="60" x14ac:dyDescent="0.2">
      <c r="B37" s="60"/>
      <c r="C37" s="57"/>
      <c r="D37" s="8" t="s">
        <v>15</v>
      </c>
      <c r="E37" s="7"/>
      <c r="F37" s="7">
        <f>813400/74</f>
        <v>10991.891891891892</v>
      </c>
      <c r="G37" s="9" t="s">
        <v>116</v>
      </c>
    </row>
    <row r="38" spans="2:7" s="40" customFormat="1" ht="30" x14ac:dyDescent="0.2">
      <c r="B38" s="61"/>
      <c r="C38" s="58"/>
      <c r="D38" s="8" t="s">
        <v>15</v>
      </c>
      <c r="E38" s="7"/>
      <c r="F38" s="7">
        <f>(3988000+722050+773500)/76.9</f>
        <v>71307.542262678791</v>
      </c>
      <c r="G38" s="9" t="s">
        <v>157</v>
      </c>
    </row>
    <row r="39" spans="2:7" ht="135" x14ac:dyDescent="0.2">
      <c r="B39" s="45">
        <v>12</v>
      </c>
      <c r="C39" s="43" t="s">
        <v>45</v>
      </c>
      <c r="D39" s="8" t="s">
        <v>15</v>
      </c>
      <c r="E39" s="5">
        <v>64000</v>
      </c>
      <c r="F39" s="5">
        <v>36000</v>
      </c>
      <c r="G39" s="9" t="s">
        <v>46</v>
      </c>
    </row>
    <row r="40" spans="2:7" ht="135" x14ac:dyDescent="0.2">
      <c r="B40" s="45">
        <v>13</v>
      </c>
      <c r="C40" s="43" t="s">
        <v>47</v>
      </c>
      <c r="D40" s="8" t="s">
        <v>15</v>
      </c>
      <c r="E40" s="5">
        <v>200000</v>
      </c>
      <c r="F40" s="6"/>
      <c r="G40" s="9" t="s">
        <v>48</v>
      </c>
    </row>
    <row r="41" spans="2:7" ht="15.75" customHeight="1" x14ac:dyDescent="0.25">
      <c r="B41" s="59">
        <v>14</v>
      </c>
      <c r="C41" s="53" t="s">
        <v>49</v>
      </c>
      <c r="D41" s="1" t="s">
        <v>12</v>
      </c>
      <c r="E41" s="5"/>
      <c r="F41" s="5">
        <f>F42+F43+F44</f>
        <v>319000</v>
      </c>
      <c r="G41" s="4"/>
    </row>
    <row r="42" spans="2:7" ht="30" x14ac:dyDescent="0.2">
      <c r="B42" s="60"/>
      <c r="C42" s="54"/>
      <c r="D42" s="8" t="s">
        <v>15</v>
      </c>
      <c r="E42" s="7"/>
      <c r="F42" s="14">
        <v>4000</v>
      </c>
      <c r="G42" s="9" t="s">
        <v>50</v>
      </c>
    </row>
    <row r="43" spans="2:7" ht="45" x14ac:dyDescent="0.2">
      <c r="B43" s="60"/>
      <c r="C43" s="54"/>
      <c r="D43" s="8" t="s">
        <v>15</v>
      </c>
      <c r="E43" s="14"/>
      <c r="F43" s="14">
        <v>300000</v>
      </c>
      <c r="G43" s="9" t="s">
        <v>51</v>
      </c>
    </row>
    <row r="44" spans="2:7" s="29" customFormat="1" ht="30" x14ac:dyDescent="0.2">
      <c r="B44" s="61"/>
      <c r="C44" s="55"/>
      <c r="D44" s="8" t="s">
        <v>15</v>
      </c>
      <c r="E44" s="14"/>
      <c r="F44" s="14">
        <v>15000</v>
      </c>
      <c r="G44" s="46" t="s">
        <v>150</v>
      </c>
    </row>
    <row r="45" spans="2:7" ht="150" x14ac:dyDescent="0.2">
      <c r="B45" s="45">
        <v>15</v>
      </c>
      <c r="C45" s="43" t="s">
        <v>52</v>
      </c>
      <c r="D45" s="8" t="s">
        <v>15</v>
      </c>
      <c r="E45" s="16"/>
      <c r="F45" s="16">
        <v>140000</v>
      </c>
      <c r="G45" s="9" t="s">
        <v>146</v>
      </c>
    </row>
    <row r="46" spans="2:7" x14ac:dyDescent="0.2">
      <c r="B46" s="59">
        <v>16</v>
      </c>
      <c r="C46" s="53" t="s">
        <v>53</v>
      </c>
      <c r="D46" s="15" t="s">
        <v>12</v>
      </c>
      <c r="E46" s="16">
        <f>SUM(E47:E49)</f>
        <v>261601</v>
      </c>
      <c r="F46" s="16">
        <f>SUM(F47:F49)</f>
        <v>282603</v>
      </c>
      <c r="G46" s="9"/>
    </row>
    <row r="47" spans="2:7" ht="255" x14ac:dyDescent="0.2">
      <c r="B47" s="60"/>
      <c r="C47" s="54"/>
      <c r="D47" s="8" t="s">
        <v>15</v>
      </c>
      <c r="E47" s="7">
        <v>61601</v>
      </c>
      <c r="F47" s="7">
        <v>4594</v>
      </c>
      <c r="G47" s="9" t="s">
        <v>124</v>
      </c>
    </row>
    <row r="48" spans="2:7" x14ac:dyDescent="0.2">
      <c r="B48" s="60"/>
      <c r="C48" s="54"/>
      <c r="D48" s="8" t="s">
        <v>15</v>
      </c>
      <c r="E48" s="7">
        <v>200000</v>
      </c>
      <c r="F48" s="7">
        <v>275000</v>
      </c>
      <c r="G48" s="9" t="s">
        <v>126</v>
      </c>
    </row>
    <row r="49" spans="2:7" ht="30" x14ac:dyDescent="0.2">
      <c r="B49" s="61"/>
      <c r="C49" s="55"/>
      <c r="D49" s="8" t="s">
        <v>15</v>
      </c>
      <c r="E49" s="7">
        <v>0</v>
      </c>
      <c r="F49" s="7">
        <v>3009</v>
      </c>
      <c r="G49" s="9" t="s">
        <v>127</v>
      </c>
    </row>
    <row r="50" spans="2:7" ht="15.75" customHeight="1" x14ac:dyDescent="0.25">
      <c r="B50" s="59">
        <v>17</v>
      </c>
      <c r="C50" s="56" t="s">
        <v>54</v>
      </c>
      <c r="D50" s="1" t="s">
        <v>12</v>
      </c>
      <c r="E50" s="5">
        <f>E51+E53+E55+E57+E52+E54+E56</f>
        <v>477517</v>
      </c>
      <c r="F50" s="5">
        <f>F51+F53+F55+F57+F52+F54+F56</f>
        <v>47251</v>
      </c>
      <c r="G50" s="4"/>
    </row>
    <row r="51" spans="2:7" ht="60" x14ac:dyDescent="0.2">
      <c r="B51" s="64"/>
      <c r="C51" s="64"/>
      <c r="D51" s="8" t="s">
        <v>15</v>
      </c>
      <c r="E51" s="7">
        <v>256800</v>
      </c>
      <c r="F51" s="6"/>
      <c r="G51" s="9" t="s">
        <v>55</v>
      </c>
    </row>
    <row r="52" spans="2:7" ht="30" x14ac:dyDescent="0.2">
      <c r="B52" s="64"/>
      <c r="C52" s="64"/>
      <c r="D52" s="8" t="s">
        <v>15</v>
      </c>
      <c r="E52" s="7"/>
      <c r="F52" s="7">
        <v>47251</v>
      </c>
      <c r="G52" s="9" t="s">
        <v>56</v>
      </c>
    </row>
    <row r="53" spans="2:7" ht="30" x14ac:dyDescent="0.2">
      <c r="B53" s="64"/>
      <c r="C53" s="64"/>
      <c r="D53" s="8" t="s">
        <v>15</v>
      </c>
      <c r="E53" s="7">
        <v>22000</v>
      </c>
      <c r="F53" s="8"/>
      <c r="G53" s="9" t="s">
        <v>57</v>
      </c>
    </row>
    <row r="54" spans="2:7" ht="45" x14ac:dyDescent="0.2">
      <c r="B54" s="64"/>
      <c r="C54" s="64"/>
      <c r="D54" s="8" t="s">
        <v>15</v>
      </c>
      <c r="E54" s="7">
        <v>2064</v>
      </c>
      <c r="F54" s="8"/>
      <c r="G54" s="9" t="s">
        <v>123</v>
      </c>
    </row>
    <row r="55" spans="2:7" ht="45" x14ac:dyDescent="0.2">
      <c r="B55" s="64"/>
      <c r="C55" s="64"/>
      <c r="D55" s="8" t="s">
        <v>15</v>
      </c>
      <c r="E55" s="7">
        <v>138794</v>
      </c>
      <c r="F55" s="14"/>
      <c r="G55" s="9" t="s">
        <v>58</v>
      </c>
    </row>
    <row r="56" spans="2:7" ht="30" x14ac:dyDescent="0.2">
      <c r="B56" s="64"/>
      <c r="C56" s="64"/>
      <c r="D56" s="8" t="s">
        <v>15</v>
      </c>
      <c r="E56" s="7">
        <v>37859</v>
      </c>
      <c r="F56" s="14"/>
      <c r="G56" s="9" t="s">
        <v>122</v>
      </c>
    </row>
    <row r="57" spans="2:7" ht="45" x14ac:dyDescent="0.2">
      <c r="B57" s="65"/>
      <c r="C57" s="65"/>
      <c r="D57" s="8" t="s">
        <v>15</v>
      </c>
      <c r="E57" s="7">
        <v>20000</v>
      </c>
      <c r="F57" s="6"/>
      <c r="G57" s="9" t="s">
        <v>59</v>
      </c>
    </row>
    <row r="58" spans="2:7" ht="270" x14ac:dyDescent="0.2">
      <c r="B58" s="45">
        <v>18</v>
      </c>
      <c r="C58" s="11" t="s">
        <v>60</v>
      </c>
      <c r="D58" s="8" t="s">
        <v>15</v>
      </c>
      <c r="E58" s="5">
        <v>1500000</v>
      </c>
      <c r="F58" s="16">
        <v>2000000</v>
      </c>
      <c r="G58" s="9" t="s">
        <v>125</v>
      </c>
    </row>
    <row r="59" spans="2:7" ht="16.5" customHeight="1" x14ac:dyDescent="0.25">
      <c r="B59" s="59">
        <v>19</v>
      </c>
      <c r="C59" s="56" t="s">
        <v>61</v>
      </c>
      <c r="D59" s="1" t="s">
        <v>12</v>
      </c>
      <c r="E59" s="5">
        <f>SUM(E60:E66)</f>
        <v>0</v>
      </c>
      <c r="F59" s="5">
        <f>SUM(F60:F66)</f>
        <v>123437</v>
      </c>
      <c r="G59" s="4"/>
    </row>
    <row r="60" spans="2:7" ht="45" x14ac:dyDescent="0.2">
      <c r="B60" s="60"/>
      <c r="C60" s="57"/>
      <c r="D60" s="8" t="s">
        <v>15</v>
      </c>
      <c r="E60" s="7"/>
      <c r="F60" s="14">
        <v>25000</v>
      </c>
      <c r="G60" s="9" t="s">
        <v>62</v>
      </c>
    </row>
    <row r="61" spans="2:7" ht="30" x14ac:dyDescent="0.2">
      <c r="B61" s="60"/>
      <c r="C61" s="57"/>
      <c r="D61" s="8" t="s">
        <v>15</v>
      </c>
      <c r="E61" s="7"/>
      <c r="F61" s="14">
        <v>35000</v>
      </c>
      <c r="G61" s="9" t="s">
        <v>63</v>
      </c>
    </row>
    <row r="62" spans="2:7" ht="30" x14ac:dyDescent="0.2">
      <c r="B62" s="60"/>
      <c r="C62" s="57"/>
      <c r="D62" s="8" t="s">
        <v>15</v>
      </c>
      <c r="E62" s="7"/>
      <c r="F62" s="14">
        <v>15000</v>
      </c>
      <c r="G62" s="9" t="s">
        <v>64</v>
      </c>
    </row>
    <row r="63" spans="2:7" ht="45" x14ac:dyDescent="0.2">
      <c r="B63" s="60"/>
      <c r="C63" s="57"/>
      <c r="D63" s="8" t="s">
        <v>15</v>
      </c>
      <c r="E63" s="7"/>
      <c r="F63" s="14">
        <v>15000</v>
      </c>
      <c r="G63" s="9" t="s">
        <v>65</v>
      </c>
    </row>
    <row r="64" spans="2:7" ht="30" x14ac:dyDescent="0.2">
      <c r="B64" s="60"/>
      <c r="C64" s="57"/>
      <c r="D64" s="8" t="s">
        <v>15</v>
      </c>
      <c r="E64" s="14"/>
      <c r="F64" s="7">
        <v>12974</v>
      </c>
      <c r="G64" s="9" t="s">
        <v>130</v>
      </c>
    </row>
    <row r="65" spans="2:7" ht="30" x14ac:dyDescent="0.2">
      <c r="B65" s="60"/>
      <c r="C65" s="57"/>
      <c r="D65" s="8" t="s">
        <v>15</v>
      </c>
      <c r="E65" s="14"/>
      <c r="F65" s="7">
        <v>14463</v>
      </c>
      <c r="G65" s="9" t="s">
        <v>128</v>
      </c>
    </row>
    <row r="66" spans="2:7" ht="60" x14ac:dyDescent="0.2">
      <c r="B66" s="61"/>
      <c r="C66" s="58"/>
      <c r="D66" s="8" t="s">
        <v>15</v>
      </c>
      <c r="E66" s="14"/>
      <c r="F66" s="7">
        <v>6000</v>
      </c>
      <c r="G66" s="9" t="s">
        <v>129</v>
      </c>
    </row>
    <row r="67" spans="2:7" ht="105" customHeight="1" x14ac:dyDescent="0.2">
      <c r="B67" s="6">
        <v>20</v>
      </c>
      <c r="C67" s="9" t="s">
        <v>66</v>
      </c>
      <c r="D67" s="8" t="s">
        <v>15</v>
      </c>
      <c r="E67" s="5">
        <f>7000</f>
        <v>7000</v>
      </c>
      <c r="F67" s="5">
        <v>13000</v>
      </c>
      <c r="G67" s="9" t="s">
        <v>67</v>
      </c>
    </row>
    <row r="68" spans="2:7" ht="90" x14ac:dyDescent="0.2">
      <c r="B68" s="51"/>
      <c r="C68" s="11" t="s">
        <v>68</v>
      </c>
      <c r="D68" s="8" t="s">
        <v>15</v>
      </c>
      <c r="E68" s="7"/>
      <c r="F68" s="16">
        <v>1500</v>
      </c>
      <c r="G68" s="9" t="s">
        <v>69</v>
      </c>
    </row>
    <row r="69" spans="2:7" ht="15" customHeight="1" x14ac:dyDescent="0.2">
      <c r="B69" s="59">
        <v>22</v>
      </c>
      <c r="C69" s="56" t="s">
        <v>70</v>
      </c>
      <c r="D69" s="15" t="s">
        <v>12</v>
      </c>
      <c r="E69" s="5">
        <f>E70+E71</f>
        <v>3000</v>
      </c>
      <c r="F69" s="5">
        <f>F70+F71</f>
        <v>3000</v>
      </c>
      <c r="G69" s="9"/>
    </row>
    <row r="70" spans="2:7" ht="75" x14ac:dyDescent="0.2">
      <c r="B70" s="60"/>
      <c r="C70" s="57"/>
      <c r="D70" s="8" t="s">
        <v>15</v>
      </c>
      <c r="E70" s="5"/>
      <c r="F70" s="7">
        <v>3000</v>
      </c>
      <c r="G70" s="9" t="s">
        <v>71</v>
      </c>
    </row>
    <row r="71" spans="2:7" ht="60" x14ac:dyDescent="0.2">
      <c r="B71" s="60"/>
      <c r="C71" s="57"/>
      <c r="D71" s="8" t="s">
        <v>15</v>
      </c>
      <c r="E71" s="7">
        <v>3000</v>
      </c>
      <c r="F71" s="7"/>
      <c r="G71" s="9" t="s">
        <v>121</v>
      </c>
    </row>
    <row r="72" spans="2:7" s="40" customFormat="1" x14ac:dyDescent="0.2">
      <c r="B72" s="75">
        <v>23</v>
      </c>
      <c r="C72" s="74" t="s">
        <v>72</v>
      </c>
      <c r="D72" s="15" t="s">
        <v>12</v>
      </c>
      <c r="E72" s="5"/>
      <c r="F72" s="5">
        <f>F73+F74</f>
        <v>233548.38709677418</v>
      </c>
      <c r="G72" s="9"/>
    </row>
    <row r="73" spans="2:7" ht="45" x14ac:dyDescent="0.2">
      <c r="B73" s="75"/>
      <c r="C73" s="74"/>
      <c r="D73" s="21" t="s">
        <v>15</v>
      </c>
      <c r="E73" s="5"/>
      <c r="F73" s="7">
        <v>40000</v>
      </c>
      <c r="G73" s="9" t="s">
        <v>73</v>
      </c>
    </row>
    <row r="74" spans="2:7" s="40" customFormat="1" ht="75" x14ac:dyDescent="0.2">
      <c r="B74" s="75"/>
      <c r="C74" s="74"/>
      <c r="D74" s="21" t="s">
        <v>15</v>
      </c>
      <c r="E74" s="5"/>
      <c r="F74" s="7">
        <f>15000000/77.5</f>
        <v>193548.38709677418</v>
      </c>
      <c r="G74" s="41" t="s">
        <v>158</v>
      </c>
    </row>
    <row r="75" spans="2:7" ht="120" x14ac:dyDescent="0.2">
      <c r="B75" s="23"/>
      <c r="C75" s="22" t="s">
        <v>74</v>
      </c>
      <c r="D75" s="21" t="s">
        <v>15</v>
      </c>
      <c r="E75" s="5"/>
      <c r="F75" s="5">
        <v>68086</v>
      </c>
      <c r="G75" s="9" t="s">
        <v>75</v>
      </c>
    </row>
    <row r="76" spans="2:7" ht="225" x14ac:dyDescent="0.2">
      <c r="B76" s="45">
        <v>25</v>
      </c>
      <c r="C76" s="43" t="s">
        <v>131</v>
      </c>
      <c r="D76" s="8" t="s">
        <v>15</v>
      </c>
      <c r="E76" s="5"/>
      <c r="F76" s="5">
        <v>1200</v>
      </c>
      <c r="G76" s="9" t="s">
        <v>132</v>
      </c>
    </row>
    <row r="77" spans="2:7" ht="60" x14ac:dyDescent="0.2">
      <c r="B77" s="6">
        <v>26</v>
      </c>
      <c r="C77" s="9" t="s">
        <v>119</v>
      </c>
      <c r="D77" s="8" t="s">
        <v>15</v>
      </c>
      <c r="E77" s="5"/>
      <c r="F77" s="5">
        <f>63795*1.1</f>
        <v>70174.5</v>
      </c>
      <c r="G77" s="9" t="s">
        <v>120</v>
      </c>
    </row>
    <row r="78" spans="2:7" ht="15.75" customHeight="1" x14ac:dyDescent="0.25">
      <c r="B78" s="1" t="s">
        <v>76</v>
      </c>
      <c r="C78" s="2" t="s">
        <v>77</v>
      </c>
      <c r="D78" s="3">
        <f>F78+E78</f>
        <v>11634337.773998136</v>
      </c>
      <c r="E78" s="3">
        <f>E86+E96+E103+E113+E108+E117+E79+E130+E126</f>
        <v>5270000</v>
      </c>
      <c r="F78" s="3">
        <f>F86+F96+F103+F113+F108+F117+F79+F130+F126</f>
        <v>6364337.7739981357</v>
      </c>
      <c r="G78" s="4"/>
    </row>
    <row r="79" spans="2:7" ht="15.75" customHeight="1" x14ac:dyDescent="0.25">
      <c r="B79" s="59">
        <v>1</v>
      </c>
      <c r="C79" s="56" t="s">
        <v>78</v>
      </c>
      <c r="D79" s="17" t="s">
        <v>12</v>
      </c>
      <c r="E79" s="3"/>
      <c r="F79" s="3">
        <f>F81+F85</f>
        <v>2135181.7334575956</v>
      </c>
      <c r="G79" s="4"/>
    </row>
    <row r="80" spans="2:7" ht="30" x14ac:dyDescent="0.2">
      <c r="B80" s="60"/>
      <c r="C80" s="57"/>
      <c r="D80" s="30" t="s">
        <v>15</v>
      </c>
      <c r="E80" s="5"/>
      <c r="F80" s="14" t="s">
        <v>109</v>
      </c>
      <c r="G80" s="9" t="s">
        <v>139</v>
      </c>
    </row>
    <row r="81" spans="2:7" ht="45" x14ac:dyDescent="0.2">
      <c r="B81" s="60"/>
      <c r="C81" s="57"/>
      <c r="D81" s="30" t="s">
        <v>15</v>
      </c>
      <c r="E81" s="5"/>
      <c r="F81" s="7">
        <f>4900000/74</f>
        <v>66216.216216216213</v>
      </c>
      <c r="G81" s="9" t="s">
        <v>99</v>
      </c>
    </row>
    <row r="82" spans="2:7" s="27" customFormat="1" ht="75" x14ac:dyDescent="0.2">
      <c r="B82" s="60"/>
      <c r="C82" s="57"/>
      <c r="D82" s="50" t="s">
        <v>15</v>
      </c>
      <c r="E82" s="5"/>
      <c r="F82" s="14" t="s">
        <v>109</v>
      </c>
      <c r="G82" s="9" t="s">
        <v>140</v>
      </c>
    </row>
    <row r="83" spans="2:7" s="27" customFormat="1" ht="45" x14ac:dyDescent="0.2">
      <c r="B83" s="60"/>
      <c r="C83" s="57"/>
      <c r="D83" s="50" t="s">
        <v>145</v>
      </c>
      <c r="E83" s="5"/>
      <c r="F83" s="14"/>
      <c r="G83" s="9" t="s">
        <v>141</v>
      </c>
    </row>
    <row r="84" spans="2:7" s="27" customFormat="1" ht="90" x14ac:dyDescent="0.2">
      <c r="B84" s="60"/>
      <c r="C84" s="57"/>
      <c r="D84" s="50" t="s">
        <v>15</v>
      </c>
      <c r="E84" s="5"/>
      <c r="F84" s="14" t="s">
        <v>109</v>
      </c>
      <c r="G84" s="9" t="s">
        <v>142</v>
      </c>
    </row>
    <row r="85" spans="2:7" s="27" customFormat="1" ht="150" x14ac:dyDescent="0.2">
      <c r="B85" s="61"/>
      <c r="C85" s="58"/>
      <c r="D85" s="50" t="s">
        <v>15</v>
      </c>
      <c r="E85" s="5"/>
      <c r="F85" s="14">
        <f>150000000/72.5</f>
        <v>2068965.5172413792</v>
      </c>
      <c r="G85" s="9" t="s">
        <v>143</v>
      </c>
    </row>
    <row r="86" spans="2:7" ht="15.75" customHeight="1" x14ac:dyDescent="0.25">
      <c r="B86" s="59">
        <v>2</v>
      </c>
      <c r="C86" s="56" t="s">
        <v>79</v>
      </c>
      <c r="D86" s="1" t="s">
        <v>12</v>
      </c>
      <c r="E86" s="5"/>
      <c r="F86" s="5">
        <f>F87+F89+F88+F90+F95</f>
        <v>558362.29729729728</v>
      </c>
      <c r="G86" s="4"/>
    </row>
    <row r="87" spans="2:7" ht="45" x14ac:dyDescent="0.2">
      <c r="B87" s="60"/>
      <c r="C87" s="57"/>
      <c r="D87" s="8" t="s">
        <v>15</v>
      </c>
      <c r="E87" s="7"/>
      <c r="F87" s="14">
        <v>136530</v>
      </c>
      <c r="G87" s="9" t="s">
        <v>107</v>
      </c>
    </row>
    <row r="88" spans="2:7" ht="45" x14ac:dyDescent="0.2">
      <c r="B88" s="60"/>
      <c r="C88" s="57"/>
      <c r="D88" s="8" t="s">
        <v>15</v>
      </c>
      <c r="E88" s="14"/>
      <c r="F88" s="14">
        <v>90584</v>
      </c>
      <c r="G88" s="9" t="s">
        <v>80</v>
      </c>
    </row>
    <row r="89" spans="2:7" ht="30" x14ac:dyDescent="0.2">
      <c r="B89" s="60"/>
      <c r="C89" s="57"/>
      <c r="D89" s="8" t="s">
        <v>15</v>
      </c>
      <c r="E89" s="14"/>
      <c r="F89" s="14">
        <v>10000</v>
      </c>
      <c r="G89" s="9" t="s">
        <v>81</v>
      </c>
    </row>
    <row r="90" spans="2:7" ht="105" x14ac:dyDescent="0.2">
      <c r="B90" s="60"/>
      <c r="C90" s="57"/>
      <c r="D90" s="8" t="s">
        <v>15</v>
      </c>
      <c r="E90" s="14"/>
      <c r="F90" s="14">
        <v>23951</v>
      </c>
      <c r="G90" s="9" t="s">
        <v>112</v>
      </c>
    </row>
    <row r="91" spans="2:7" ht="150" x14ac:dyDescent="0.2">
      <c r="B91" s="60"/>
      <c r="C91" s="57"/>
      <c r="D91" s="8" t="s">
        <v>15</v>
      </c>
      <c r="E91" s="14"/>
      <c r="F91" s="14" t="s">
        <v>109</v>
      </c>
      <c r="G91" s="9" t="s">
        <v>133</v>
      </c>
    </row>
    <row r="92" spans="2:7" ht="30" x14ac:dyDescent="0.2">
      <c r="B92" s="60"/>
      <c r="C92" s="57"/>
      <c r="D92" s="8" t="s">
        <v>15</v>
      </c>
      <c r="E92" s="14"/>
      <c r="F92" s="14" t="s">
        <v>109</v>
      </c>
      <c r="G92" s="9" t="s">
        <v>108</v>
      </c>
    </row>
    <row r="93" spans="2:7" ht="30" x14ac:dyDescent="0.2">
      <c r="B93" s="60"/>
      <c r="C93" s="57"/>
      <c r="D93" s="8" t="s">
        <v>15</v>
      </c>
      <c r="E93" s="14"/>
      <c r="F93" s="14" t="s">
        <v>109</v>
      </c>
      <c r="G93" s="9" t="s">
        <v>110</v>
      </c>
    </row>
    <row r="94" spans="2:7" ht="150" x14ac:dyDescent="0.2">
      <c r="B94" s="60"/>
      <c r="C94" s="57"/>
      <c r="D94" s="8" t="s">
        <v>15</v>
      </c>
      <c r="E94" s="14"/>
      <c r="F94" s="14" t="s">
        <v>109</v>
      </c>
      <c r="G94" s="9" t="s">
        <v>113</v>
      </c>
    </row>
    <row r="95" spans="2:7" ht="30" x14ac:dyDescent="0.2">
      <c r="B95" s="61"/>
      <c r="C95" s="58"/>
      <c r="D95" s="8" t="s">
        <v>15</v>
      </c>
      <c r="E95" s="14"/>
      <c r="F95" s="14">
        <f>22000000/74</f>
        <v>297297.29729729728</v>
      </c>
      <c r="G95" s="9" t="s">
        <v>111</v>
      </c>
    </row>
    <row r="96" spans="2:7" x14ac:dyDescent="0.25">
      <c r="B96" s="59">
        <v>3</v>
      </c>
      <c r="C96" s="56" t="s">
        <v>82</v>
      </c>
      <c r="D96" s="1" t="s">
        <v>12</v>
      </c>
      <c r="E96" s="5">
        <f>E98+E100+E102</f>
        <v>370000</v>
      </c>
      <c r="F96" s="5">
        <f>F97+F99+F102+F101</f>
        <v>149660.54054054053</v>
      </c>
      <c r="G96" s="4"/>
    </row>
    <row r="97" spans="2:7" ht="135" x14ac:dyDescent="0.2">
      <c r="B97" s="64"/>
      <c r="C97" s="64"/>
      <c r="D97" s="8" t="s">
        <v>15</v>
      </c>
      <c r="E97" s="7"/>
      <c r="F97" s="14">
        <f>3000000/74</f>
        <v>40540.54054054054</v>
      </c>
      <c r="G97" s="9" t="s">
        <v>115</v>
      </c>
    </row>
    <row r="98" spans="2:7" ht="30" x14ac:dyDescent="0.2">
      <c r="B98" s="64"/>
      <c r="C98" s="64"/>
      <c r="D98" s="8" t="s">
        <v>15</v>
      </c>
      <c r="E98" s="14">
        <v>200000</v>
      </c>
      <c r="F98" s="14"/>
      <c r="G98" s="9" t="s">
        <v>83</v>
      </c>
    </row>
    <row r="99" spans="2:7" ht="60" x14ac:dyDescent="0.2">
      <c r="B99" s="64"/>
      <c r="C99" s="64"/>
      <c r="D99" s="8" t="s">
        <v>15</v>
      </c>
      <c r="E99" s="7"/>
      <c r="F99" s="14">
        <f>66000*1.02</f>
        <v>67320</v>
      </c>
      <c r="G99" s="9" t="s">
        <v>84</v>
      </c>
    </row>
    <row r="100" spans="2:7" ht="30" x14ac:dyDescent="0.2">
      <c r="B100" s="64"/>
      <c r="C100" s="64"/>
      <c r="D100" s="8" t="s">
        <v>15</v>
      </c>
      <c r="E100" s="7">
        <v>100000</v>
      </c>
      <c r="F100" s="14"/>
      <c r="G100" s="9" t="s">
        <v>85</v>
      </c>
    </row>
    <row r="101" spans="2:7" ht="30" x14ac:dyDescent="0.2">
      <c r="B101" s="64"/>
      <c r="C101" s="64"/>
      <c r="D101" s="8" t="s">
        <v>15</v>
      </c>
      <c r="E101" s="7"/>
      <c r="F101" s="14">
        <f>30000*1.06</f>
        <v>31800</v>
      </c>
      <c r="G101" s="9" t="s">
        <v>134</v>
      </c>
    </row>
    <row r="102" spans="2:7" ht="105" x14ac:dyDescent="0.2">
      <c r="B102" s="65"/>
      <c r="C102" s="65"/>
      <c r="D102" s="8" t="s">
        <v>15</v>
      </c>
      <c r="E102" s="14">
        <v>70000</v>
      </c>
      <c r="F102" s="14">
        <v>10000</v>
      </c>
      <c r="G102" s="9" t="s">
        <v>86</v>
      </c>
    </row>
    <row r="103" spans="2:7" x14ac:dyDescent="0.2">
      <c r="B103" s="59">
        <v>4</v>
      </c>
      <c r="C103" s="56" t="s">
        <v>87</v>
      </c>
      <c r="D103" s="18" t="s">
        <v>12</v>
      </c>
      <c r="E103" s="16">
        <f>E104+E105+E107</f>
        <v>4600000</v>
      </c>
      <c r="F103" s="16">
        <f>F104+F105+F107</f>
        <v>1248825</v>
      </c>
      <c r="G103" s="9"/>
    </row>
    <row r="104" spans="2:7" ht="45" x14ac:dyDescent="0.2">
      <c r="B104" s="60"/>
      <c r="C104" s="57"/>
      <c r="D104" s="53" t="s">
        <v>15</v>
      </c>
      <c r="E104" s="5"/>
      <c r="F104" s="7">
        <v>8825</v>
      </c>
      <c r="G104" s="9" t="s">
        <v>88</v>
      </c>
    </row>
    <row r="105" spans="2:7" ht="255" x14ac:dyDescent="0.2">
      <c r="B105" s="60"/>
      <c r="C105" s="57"/>
      <c r="D105" s="55"/>
      <c r="E105" s="5"/>
      <c r="F105" s="7">
        <v>1240000</v>
      </c>
      <c r="G105" s="9" t="s">
        <v>106</v>
      </c>
    </row>
    <row r="106" spans="2:7" ht="30" x14ac:dyDescent="0.2">
      <c r="B106" s="60"/>
      <c r="C106" s="57"/>
      <c r="D106" s="49" t="s">
        <v>15</v>
      </c>
      <c r="E106" s="5"/>
      <c r="F106" s="28" t="s">
        <v>109</v>
      </c>
      <c r="G106" s="9" t="s">
        <v>135</v>
      </c>
    </row>
    <row r="107" spans="2:7" ht="30" x14ac:dyDescent="0.2">
      <c r="B107" s="61"/>
      <c r="C107" s="66"/>
      <c r="D107" s="52" t="s">
        <v>15</v>
      </c>
      <c r="E107" s="7">
        <v>4600000</v>
      </c>
      <c r="F107" s="7"/>
      <c r="G107" s="9" t="s">
        <v>136</v>
      </c>
    </row>
    <row r="108" spans="2:7" x14ac:dyDescent="0.2">
      <c r="B108" s="59">
        <v>5</v>
      </c>
      <c r="C108" s="56" t="s">
        <v>89</v>
      </c>
      <c r="D108" s="25" t="s">
        <v>12</v>
      </c>
      <c r="E108" s="5">
        <f>E109+E110+E111</f>
        <v>300000</v>
      </c>
      <c r="F108" s="5">
        <f>F109+F110+F111</f>
        <v>302500</v>
      </c>
      <c r="G108" s="9"/>
    </row>
    <row r="109" spans="2:7" ht="90" x14ac:dyDescent="0.2">
      <c r="B109" s="60"/>
      <c r="C109" s="57"/>
      <c r="D109" s="53" t="s">
        <v>15</v>
      </c>
      <c r="E109" s="5"/>
      <c r="F109" s="7">
        <v>2500</v>
      </c>
      <c r="G109" s="9" t="s">
        <v>90</v>
      </c>
    </row>
    <row r="110" spans="2:7" x14ac:dyDescent="0.2">
      <c r="B110" s="60"/>
      <c r="C110" s="57"/>
      <c r="D110" s="54"/>
      <c r="E110" s="5"/>
      <c r="F110" s="7">
        <v>300000</v>
      </c>
      <c r="G110" s="9" t="s">
        <v>105</v>
      </c>
    </row>
    <row r="111" spans="2:7" s="40" customFormat="1" ht="60" x14ac:dyDescent="0.2">
      <c r="B111" s="60"/>
      <c r="C111" s="57"/>
      <c r="D111" s="54"/>
      <c r="E111" s="7">
        <v>300000</v>
      </c>
      <c r="F111" s="7"/>
      <c r="G111" s="9" t="s">
        <v>159</v>
      </c>
    </row>
    <row r="112" spans="2:7" s="40" customFormat="1" ht="30" x14ac:dyDescent="0.2">
      <c r="B112" s="61"/>
      <c r="C112" s="58"/>
      <c r="D112" s="55"/>
      <c r="E112" s="14" t="s">
        <v>109</v>
      </c>
      <c r="F112" s="7"/>
      <c r="G112" s="9" t="s">
        <v>160</v>
      </c>
    </row>
    <row r="113" spans="2:7" ht="15.75" customHeight="1" x14ac:dyDescent="0.25">
      <c r="B113" s="59">
        <v>6</v>
      </c>
      <c r="C113" s="56" t="s">
        <v>91</v>
      </c>
      <c r="D113" s="1" t="s">
        <v>12</v>
      </c>
      <c r="E113" s="5"/>
      <c r="F113" s="5">
        <f>F114+F115</f>
        <v>134563</v>
      </c>
      <c r="G113" s="4"/>
    </row>
    <row r="114" spans="2:7" ht="60" x14ac:dyDescent="0.2">
      <c r="B114" s="60"/>
      <c r="C114" s="57"/>
      <c r="D114" s="8" t="s">
        <v>15</v>
      </c>
      <c r="E114" s="7"/>
      <c r="F114" s="14">
        <v>4723</v>
      </c>
      <c r="G114" s="9" t="s">
        <v>114</v>
      </c>
    </row>
    <row r="115" spans="2:7" ht="105" customHeight="1" x14ac:dyDescent="0.2">
      <c r="B115" s="60"/>
      <c r="C115" s="57"/>
      <c r="D115" s="8" t="s">
        <v>15</v>
      </c>
      <c r="E115" s="14"/>
      <c r="F115" s="7">
        <f>19464+110376</f>
        <v>129840</v>
      </c>
      <c r="G115" s="9" t="s">
        <v>92</v>
      </c>
    </row>
    <row r="116" spans="2:7" ht="180" x14ac:dyDescent="0.2">
      <c r="B116" s="61"/>
      <c r="C116" s="58"/>
      <c r="D116" s="48" t="s">
        <v>15</v>
      </c>
      <c r="E116" s="14"/>
      <c r="F116" s="28" t="s">
        <v>109</v>
      </c>
      <c r="G116" s="9" t="s">
        <v>152</v>
      </c>
    </row>
    <row r="117" spans="2:7" x14ac:dyDescent="0.2">
      <c r="B117" s="59">
        <v>7</v>
      </c>
      <c r="C117" s="56" t="s">
        <v>93</v>
      </c>
      <c r="D117" s="18" t="s">
        <v>12</v>
      </c>
      <c r="E117" s="14"/>
      <c r="F117" s="5">
        <f>F120+F123</f>
        <v>329500</v>
      </c>
      <c r="G117" s="9"/>
    </row>
    <row r="118" spans="2:7" ht="60" x14ac:dyDescent="0.2">
      <c r="B118" s="60"/>
      <c r="C118" s="57"/>
      <c r="D118" s="53" t="s">
        <v>15</v>
      </c>
      <c r="E118" s="5"/>
      <c r="F118" s="14" t="s">
        <v>109</v>
      </c>
      <c r="G118" s="9" t="s">
        <v>98</v>
      </c>
    </row>
    <row r="119" spans="2:7" ht="45" x14ac:dyDescent="0.2">
      <c r="B119" s="60"/>
      <c r="C119" s="57"/>
      <c r="D119" s="54"/>
      <c r="E119" s="5"/>
      <c r="F119" s="14" t="s">
        <v>109</v>
      </c>
      <c r="G119" s="9" t="s">
        <v>153</v>
      </c>
    </row>
    <row r="120" spans="2:7" ht="90" x14ac:dyDescent="0.2">
      <c r="B120" s="60"/>
      <c r="C120" s="57"/>
      <c r="D120" s="54"/>
      <c r="E120" s="5"/>
      <c r="F120" s="14">
        <v>248000</v>
      </c>
      <c r="G120" s="9" t="s">
        <v>154</v>
      </c>
    </row>
    <row r="121" spans="2:7" ht="60" x14ac:dyDescent="0.2">
      <c r="B121" s="60"/>
      <c r="C121" s="57"/>
      <c r="D121" s="54"/>
      <c r="E121" s="5"/>
      <c r="F121" s="14" t="s">
        <v>109</v>
      </c>
      <c r="G121" s="9" t="s">
        <v>155</v>
      </c>
    </row>
    <row r="122" spans="2:7" ht="45" x14ac:dyDescent="0.2">
      <c r="B122" s="60"/>
      <c r="C122" s="57"/>
      <c r="D122" s="54"/>
      <c r="E122" s="5"/>
      <c r="F122" s="14" t="s">
        <v>109</v>
      </c>
      <c r="G122" s="9" t="s">
        <v>156</v>
      </c>
    </row>
    <row r="123" spans="2:7" ht="30" x14ac:dyDescent="0.2">
      <c r="B123" s="61"/>
      <c r="C123" s="58"/>
      <c r="D123" s="55"/>
      <c r="E123" s="5"/>
      <c r="F123" s="14">
        <v>81500</v>
      </c>
      <c r="G123" s="9" t="s">
        <v>144</v>
      </c>
    </row>
    <row r="124" spans="2:7" ht="45" x14ac:dyDescent="0.2">
      <c r="B124" s="6">
        <v>8</v>
      </c>
      <c r="C124" s="9" t="s">
        <v>94</v>
      </c>
      <c r="D124" s="8" t="s">
        <v>15</v>
      </c>
      <c r="E124" s="5"/>
      <c r="F124" s="16" t="s">
        <v>109</v>
      </c>
      <c r="G124" s="9" t="s">
        <v>95</v>
      </c>
    </row>
    <row r="125" spans="2:7" ht="60" x14ac:dyDescent="0.2">
      <c r="B125" s="44">
        <v>9</v>
      </c>
      <c r="C125" s="42" t="s">
        <v>96</v>
      </c>
      <c r="D125" s="48" t="s">
        <v>15</v>
      </c>
      <c r="E125" s="5"/>
      <c r="F125" s="16" t="s">
        <v>109</v>
      </c>
      <c r="G125" s="9" t="s">
        <v>97</v>
      </c>
    </row>
    <row r="126" spans="2:7" x14ac:dyDescent="0.2">
      <c r="B126" s="75">
        <v>10</v>
      </c>
      <c r="C126" s="74" t="s">
        <v>100</v>
      </c>
      <c r="D126" s="73" t="s">
        <v>15</v>
      </c>
      <c r="E126" s="70"/>
      <c r="F126" s="67">
        <v>1500000</v>
      </c>
      <c r="G126" s="9" t="s">
        <v>101</v>
      </c>
    </row>
    <row r="127" spans="2:7" x14ac:dyDescent="0.2">
      <c r="B127" s="75"/>
      <c r="C127" s="74"/>
      <c r="D127" s="73"/>
      <c r="E127" s="71"/>
      <c r="F127" s="68"/>
      <c r="G127" s="9" t="s">
        <v>102</v>
      </c>
    </row>
    <row r="128" spans="2:7" x14ac:dyDescent="0.2">
      <c r="B128" s="75"/>
      <c r="C128" s="74"/>
      <c r="D128" s="73"/>
      <c r="E128" s="71"/>
      <c r="F128" s="68"/>
      <c r="G128" s="9" t="s">
        <v>103</v>
      </c>
    </row>
    <row r="129" spans="2:7" x14ac:dyDescent="0.2">
      <c r="B129" s="75"/>
      <c r="C129" s="74"/>
      <c r="D129" s="73"/>
      <c r="E129" s="72"/>
      <c r="F129" s="69"/>
      <c r="G129" s="9" t="s">
        <v>104</v>
      </c>
    </row>
    <row r="130" spans="2:7" ht="30" x14ac:dyDescent="0.2">
      <c r="B130" s="47">
        <v>12</v>
      </c>
      <c r="C130" s="46" t="s">
        <v>117</v>
      </c>
      <c r="D130" s="52" t="s">
        <v>15</v>
      </c>
      <c r="E130" s="19"/>
      <c r="F130" s="16">
        <f>425145/74</f>
        <v>5745.2027027027025</v>
      </c>
      <c r="G130" s="20" t="s">
        <v>118</v>
      </c>
    </row>
    <row r="131" spans="2:7" ht="60" x14ac:dyDescent="0.2">
      <c r="B131" s="47">
        <v>13</v>
      </c>
      <c r="C131" s="46" t="s">
        <v>137</v>
      </c>
      <c r="D131" s="52" t="s">
        <v>15</v>
      </c>
      <c r="E131" s="19"/>
      <c r="F131" s="16" t="s">
        <v>109</v>
      </c>
      <c r="G131" s="20" t="s">
        <v>138</v>
      </c>
    </row>
    <row r="132" spans="2:7" ht="30" x14ac:dyDescent="0.2">
      <c r="B132" s="47">
        <v>14</v>
      </c>
      <c r="C132" s="46" t="s">
        <v>162</v>
      </c>
      <c r="D132" s="52" t="s">
        <v>15</v>
      </c>
      <c r="E132" s="19"/>
      <c r="F132" s="16" t="s">
        <v>109</v>
      </c>
      <c r="G132" s="20" t="s">
        <v>163</v>
      </c>
    </row>
    <row r="133" spans="2:7" ht="15.75" customHeight="1" x14ac:dyDescent="0.2"/>
    <row r="134" spans="2:7" ht="15.75" customHeight="1" x14ac:dyDescent="0.2"/>
    <row r="135" spans="2:7" ht="15.75" customHeight="1" x14ac:dyDescent="0.2"/>
    <row r="136" spans="2:7" ht="15.75" customHeight="1" x14ac:dyDescent="0.2"/>
    <row r="137" spans="2:7" ht="15.75" customHeight="1" x14ac:dyDescent="0.2"/>
    <row r="138" spans="2:7" ht="15.75" customHeight="1" x14ac:dyDescent="0.2"/>
    <row r="139" spans="2:7" ht="15.75" customHeight="1" x14ac:dyDescent="0.2"/>
    <row r="140" spans="2:7" ht="15.75" customHeight="1" x14ac:dyDescent="0.2"/>
    <row r="141" spans="2:7" ht="15.75" customHeight="1" x14ac:dyDescent="0.2"/>
    <row r="142" spans="2:7" ht="15.75" customHeight="1" x14ac:dyDescent="0.2"/>
    <row r="143" spans="2:7" ht="15.75" customHeight="1" x14ac:dyDescent="0.2"/>
    <row r="144" spans="2:7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</sheetData>
  <mergeCells count="45">
    <mergeCell ref="B86:B95"/>
    <mergeCell ref="C86:C95"/>
    <mergeCell ref="D118:D123"/>
    <mergeCell ref="C117:C123"/>
    <mergeCell ref="B117:B123"/>
    <mergeCell ref="C35:C38"/>
    <mergeCell ref="B35:B38"/>
    <mergeCell ref="C72:C74"/>
    <mergeCell ref="B72:B74"/>
    <mergeCell ref="C108:C112"/>
    <mergeCell ref="B108:B112"/>
    <mergeCell ref="C69:C71"/>
    <mergeCell ref="C46:C49"/>
    <mergeCell ref="B46:B49"/>
    <mergeCell ref="C59:C66"/>
    <mergeCell ref="B59:B66"/>
    <mergeCell ref="B50:B57"/>
    <mergeCell ref="C50:C57"/>
    <mergeCell ref="F126:F129"/>
    <mergeCell ref="E126:E129"/>
    <mergeCell ref="D126:D129"/>
    <mergeCell ref="C126:C129"/>
    <mergeCell ref="B126:B129"/>
    <mergeCell ref="B96:B102"/>
    <mergeCell ref="C96:C102"/>
    <mergeCell ref="B103:B107"/>
    <mergeCell ref="C103:C107"/>
    <mergeCell ref="C113:C116"/>
    <mergeCell ref="B113:B116"/>
    <mergeCell ref="D109:D112"/>
    <mergeCell ref="C79:C85"/>
    <mergeCell ref="B79:B85"/>
    <mergeCell ref="C4:G4"/>
    <mergeCell ref="C5:G5"/>
    <mergeCell ref="C6:G6"/>
    <mergeCell ref="B12:B14"/>
    <mergeCell ref="C12:C14"/>
    <mergeCell ref="B20:B26"/>
    <mergeCell ref="C20:C26"/>
    <mergeCell ref="B69:B71"/>
    <mergeCell ref="C27:C34"/>
    <mergeCell ref="B27:B34"/>
    <mergeCell ref="C41:C44"/>
    <mergeCell ref="B41:B44"/>
    <mergeCell ref="D104:D105"/>
  </mergeCells>
  <pageMargins left="0.70866141732283472" right="0.70866141732283472" top="0.74803149606299213" bottom="0.74803149606299213" header="0" footer="0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гумпомощь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Азамат Сыдыгалиев</dc:creator>
  <cp:lastModifiedBy>Азамат Сыдыгалиев</cp:lastModifiedBy>
  <cp:lastPrinted>2020-05-11T10:17:20Z</cp:lastPrinted>
  <dcterms:modified xsi:type="dcterms:W3CDTF">2020-08-12T11:50:28Z</dcterms:modified>
</cp:coreProperties>
</file>