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H31" i="1" l="1"/>
  <c r="H32" i="1"/>
  <c r="G32" i="1" s="1"/>
  <c r="H27" i="1"/>
  <c r="H30" i="1"/>
  <c r="H28" i="1"/>
  <c r="F10" i="1"/>
  <c r="F14" i="1" l="1"/>
  <c r="F19" i="1"/>
  <c r="D19" i="1" s="1"/>
  <c r="E19" i="1"/>
  <c r="G14" i="1"/>
  <c r="E14" i="1"/>
  <c r="H14" i="1" l="1"/>
  <c r="H19" i="1" l="1"/>
  <c r="H10" i="1" l="1"/>
  <c r="D25" i="1" l="1"/>
  <c r="D26" i="1"/>
  <c r="D23" i="1"/>
  <c r="D22" i="1"/>
  <c r="E11" i="1" l="1"/>
  <c r="D33" i="1" l="1"/>
  <c r="D32" i="1"/>
  <c r="F31" i="1"/>
  <c r="E31" i="1"/>
  <c r="E30" i="1"/>
  <c r="D30" i="1" s="1"/>
  <c r="E29" i="1"/>
  <c r="D29" i="1" s="1"/>
  <c r="E28" i="1"/>
  <c r="D28" i="1" s="1"/>
  <c r="F27" i="1"/>
  <c r="D21" i="1"/>
  <c r="G19" i="1" s="1"/>
  <c r="D20" i="1"/>
  <c r="D17" i="1"/>
  <c r="D16" i="1"/>
  <c r="D15" i="1"/>
  <c r="D13" i="1"/>
  <c r="D12" i="1"/>
  <c r="F11" i="1"/>
  <c r="D14" i="1" l="1"/>
  <c r="E27" i="1"/>
  <c r="D27" i="1" s="1"/>
  <c r="D31" i="1"/>
  <c r="D11" i="1"/>
  <c r="D10" i="1" l="1"/>
  <c r="E10" i="1"/>
  <c r="G31" i="1"/>
  <c r="G29" i="1"/>
  <c r="G27" i="1"/>
  <c r="G10" i="1" s="1"/>
</calcChain>
</file>

<file path=xl/sharedStrings.xml><?xml version="1.0" encoding="utf-8"?>
<sst xmlns="http://schemas.openxmlformats.org/spreadsheetml/2006/main" count="74" uniqueCount="57">
  <si>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</si>
  <si>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</si>
  <si>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</si>
  <si>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</si>
  <si>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</si>
  <si>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</si>
  <si>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</si>
  <si>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</si>
  <si>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</si>
  <si>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</si>
  <si>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</si>
  <si>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</si>
  <si>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</si>
  <si>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</si>
  <si>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</si>
  <si>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</si>
  <si>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</si>
  <si>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</si>
  <si>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color theme="1"/>
        <rFont val="Calibri"/>
        <family val="2"/>
        <charset val="204"/>
      </rPr>
      <t xml:space="preserve">Кредиттин шарттары RCF жана RFI каржылоо булактары боюнча биринчи траншка окшош
</t>
    </r>
  </si>
  <si>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</si>
  <si>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</si>
  <si>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АӨБ 2020-жылы Кыргыз Республикасын колдоо үчүн  65,0 млн. АКШ доллары суммасында, иш-аракеттер саясатынын негизинде максаттуу насыялоо же башка насыялоо аркылуу кошумча каржылоо маселесин  карайт</t>
  </si>
  <si>
    <t>Инвестдолбоор</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</si>
  <si>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коюлуп, күчүнө кирүүсү күтүлүүдө.
</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</si>
  <si>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</si>
  <si>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</si>
  <si>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</si>
  <si>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Социалдык коргоону системасы жана өзгөчө кырдаалдардагы иш-аракеттердин планы долбоорун ишке ашыруу боюнча Кыргыз Республикасы менен Дүйнөлүк банктын ортосунда консультациялар жүрүп жатат. Бул долбоор COVID-19 коронавирус инфекциясы менен байланышкан экономикалык төмөндөөнү жумшартууга, кризистин кесепеттерине эң көп кабылган топтордун кирешесине, жумушуна жана шарттарына түздөн-түз тийгизген таасирин азайтууга багытталган. Дүйнөлүк Банктын Директорлор Кеңеши тарабынан бул долбоорду жактыруу 2020-жылдын июль айынын ортосуна пландалууда.
</t>
  </si>
  <si>
    <t>КР жана ДБ ортосунда "Жеке секторду кризистик колдоого алуу жана анын атаандаштыкка жөндөмдүүлүгүн жогорулатуу" долбоору ишке ашыруу боюнча консультациялар жүргүзүлүүдө. Аталган долбоор COVID-19 пандемиясы жана калыбына келтирүү мезгилине  шартталган кризиске жооп кайтарууда чакан  жана орто бизнеске колдоо көрсөтүүгө багытталган. Аталган долбоорду жактыруу Дүйнөлүк банктын Директорлор кеңеши тарабынан 2020-жылдын июль айынын орто ченине пландалууда.</t>
  </si>
  <si>
    <t xml:space="preserve">Тастыкталган жардам (күтүлүүдө) </t>
  </si>
  <si>
    <t>Азия инфраструктуралык инвестициялар банкы (АИИБ)</t>
  </si>
  <si>
    <t>Дүйнөлүк банктын "Жеке секторду кризистик колдоого алуу жана анын атаандаштыкка жөндөмдүүлүгүн жогорулатуу" долбоору боюнча кош  каржылоо жөнүндө консультациялар жүргүзүлүүдө. АБИИ Директорлор кеңеши тарабынан аталган долбоорду жактыруу 2020-жылдын июль айынын аягына пландалууда.</t>
  </si>
  <si>
    <t xml:space="preserve">Ислам өнүктүрүү банкы (ИӨБ) </t>
  </si>
  <si>
    <t xml:space="preserve">     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Долбоор күчүнө кирүү стадиясында турат.</t>
  </si>
  <si>
    <t>Европа бирлиги (ЕБ)</t>
  </si>
  <si>
    <t xml:space="preserve">Бюджеттик колдоо
(1-транш) </t>
  </si>
  <si>
    <t xml:space="preserve">Бюджеттик колдоо </t>
  </si>
  <si>
    <t>Бюджеттик колдоо</t>
  </si>
  <si>
    <t>Бюджеттик колдоо 
(2- транш)</t>
  </si>
  <si>
    <t xml:space="preserve">Бул каражаттар билим берүү программаларын ишке ашырууга пландалган.     </t>
  </si>
  <si>
    <t xml:space="preserve">Бул каражаттар санариптештирүү боюнча иш-чаралар үчүн пландалууда.     СКИТС (SCITS)  менен  матрица шарттарын макулдашуу жана ЕБ менен Макулдашуу долбооруна кол коюу боюнча иштер башталды.  </t>
  </si>
  <si>
    <t xml:space="preserve">     ЕБ азыркы учурда  Кыргыз Республикасынын суроо-талабы боюнча  ЕБ программасынын алкагында социалдык коргоо чөйрөсүнө 9,5 млн евро өлчөмүндө гранттык каражаттарды бөлүп берүү мүмкүнчүлүгүн карап жатат.</t>
  </si>
  <si>
    <t>Утурлама фонддор ( сом менен)</t>
  </si>
  <si>
    <t>утурлама фонддор ( евро менен)</t>
  </si>
  <si>
    <t xml:space="preserve">2020-жылдын 9-апрелинде KfW азык-түлүк коопсуздугун
камсыздоо максатында утурлама фонддордун 1,3
млрд. сом суммасындагы каражаттарын фермерлерди, чакан жана орто бизнести 
колдоо үчүн пайдаланууга макулдугун берди.
 </t>
  </si>
  <si>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</si>
  <si>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</si>
  <si>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</si>
  <si>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</si>
  <si>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</si>
  <si>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</si>
  <si>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</si>
  <si>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</si>
  <si>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Бюджеттик колдоо социалдык маанидеги чыгымдарды каржылоого багытталган. Ушул жылдын июнь айынын башында ЕТӨФ эксперттик кеңешинде жактырылган, азыркы учурда  УТӨФ кеңешинин чечими күтүлүүдө. Фонддун кеңешинин чечими алынгандан кийин КРӨ макулдашууга кол коюуга жана аны ратификациялоого киришет. </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</si>
  <si>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</si>
  <si>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</si>
  <si>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t xml:space="preserve">2020-жылдын 29-июлуна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</si>
</sst>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ont>
    <font>
      <i/>
      <sz val="11"/>
      <color theme="1"/>
      <name val="Calibri"/>
      <family val="2"/>
      <charset val="204"/>
    </font>
    <font>
      <i/>
      <sz val="11"/>
      <color theme="1"/>
      <name val="Arial"/>
      <family val="2"/>
      <charset val="204"/>
    </font>
    <font>
      <b/>
      <sz val="14"/>
      <color theme="1"/>
      <name val="Calibri"/>
      <family val="2"/>
      <charset val="204"/>
    </font>
    <font>
      <b/>
      <sz val="11"/>
      <color theme="1"/>
      <name val="Calibri"/>
      <family val="2"/>
      <charset val="204"/>
    </font>
    <font>
      <sz val="11"/>
      <color theme="1"/>
      <name val="Calibri"/>
      <family val="2"/>
      <charset val="204"/>
    </font>
    <font>
      <sz val="11"/>
      <name val="Arial"/>
      <family val="2"/>
      <charset val="204"/>
    </font>
    <font>
      <sz val="11"/>
      <color rgb="FF000000"/>
      <name val="Arial"/>
      <family val="2"/>
      <charset val="204"/>
    </font>
    <font>
      <sz val="11"/>
      <name val="Calibri"/>
      <family val="2"/>
      <charset val="204"/>
    </font>
    <font>
      <b/>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9">
    <xf numFmtId="0" fontId="0" fillId="0" borderId="0" xfId="0" applyFont="1" applyAlignment="1"/>
    <xf numFmtId="0" fontId="1" fillId="0" borderId="0" xfId="0" applyFont="1" applyAlignment="1">
      <alignment horizontal="right" vertical="center"/>
    </xf>
    <xf numFmtId="0" fontId="2" fillId="0" borderId="0" xfId="0" applyFont="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xf numFmtId="3" fontId="4" fillId="2" borderId="1" xfId="0" applyNumberFormat="1" applyFont="1" applyFill="1" applyBorder="1"/>
    <xf numFmtId="0" fontId="4" fillId="0" borderId="1" xfId="0" applyFont="1" applyBorder="1" applyAlignment="1">
      <alignment horizontal="center" vertical="center"/>
    </xf>
    <xf numFmtId="3" fontId="4" fillId="0" borderId="1" xfId="0" applyNumberFormat="1" applyFont="1" applyBorder="1" applyAlignment="1">
      <alignment horizontal="right" vertical="center"/>
    </xf>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horizontal="right" vertical="center"/>
    </xf>
    <xf numFmtId="0" fontId="5" fillId="0" borderId="1" xfId="0" applyFont="1" applyBorder="1" applyAlignment="1">
      <alignment wrapText="1"/>
    </xf>
    <xf numFmtId="0" fontId="5" fillId="0" borderId="2" xfId="0" applyFont="1" applyBorder="1" applyAlignment="1">
      <alignment vertical="center" wrapText="1"/>
    </xf>
    <xf numFmtId="0" fontId="0" fillId="0" borderId="0" xfId="0" applyFont="1" applyAlignment="1"/>
    <xf numFmtId="0" fontId="0" fillId="0" borderId="0" xfId="0" applyFont="1" applyAlignment="1"/>
    <xf numFmtId="0" fontId="0" fillId="0" borderId="0" xfId="0" applyFont="1" applyAlignment="1"/>
    <xf numFmtId="0" fontId="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5" fillId="0" borderId="2" xfId="0" applyFont="1" applyBorder="1" applyAlignment="1">
      <alignment horizontal="left" vertical="center" wrapText="1"/>
    </xf>
    <xf numFmtId="0" fontId="0" fillId="0" borderId="0" xfId="0" applyFont="1" applyAlignment="1"/>
    <xf numFmtId="0" fontId="5" fillId="0" borderId="2" xfId="0" applyFont="1" applyBorder="1" applyAlignment="1">
      <alignment horizontal="center" vertical="center" wrapText="1"/>
    </xf>
    <xf numFmtId="3" fontId="5" fillId="0" borderId="2" xfId="0" applyNumberFormat="1" applyFont="1" applyBorder="1" applyAlignment="1">
      <alignment horizontal="right" vertical="center"/>
    </xf>
    <xf numFmtId="0" fontId="5" fillId="0" borderId="7" xfId="0" applyFont="1" applyBorder="1" applyAlignment="1">
      <alignment vertical="center"/>
    </xf>
    <xf numFmtId="0" fontId="6" fillId="0" borderId="7" xfId="0" applyFont="1" applyBorder="1" applyAlignment="1"/>
    <xf numFmtId="0" fontId="5"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vertical="center" wrapText="1"/>
    </xf>
    <xf numFmtId="0" fontId="0" fillId="0" borderId="0" xfId="0" applyFont="1" applyAlignment="1"/>
    <xf numFmtId="0" fontId="8" fillId="0" borderId="7" xfId="0" applyFont="1" applyFill="1" applyBorder="1" applyAlignment="1">
      <alignment vertical="center" wrapText="1"/>
    </xf>
    <xf numFmtId="0" fontId="8" fillId="0" borderId="8" xfId="0" applyFont="1" applyFill="1" applyBorder="1" applyAlignment="1">
      <alignment horizontal="center" vertical="center" wrapText="1"/>
    </xf>
    <xf numFmtId="3" fontId="9"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1" xfId="0" applyFont="1" applyFill="1" applyBorder="1"/>
    <xf numFmtId="0" fontId="8" fillId="0" borderId="1" xfId="0" applyFont="1" applyFill="1" applyBorder="1" applyAlignment="1">
      <alignment vertical="top" wrapText="1"/>
    </xf>
    <xf numFmtId="3" fontId="8" fillId="0" borderId="1" xfId="0" applyNumberFormat="1" applyFont="1" applyFill="1" applyBorder="1" applyAlignment="1">
      <alignment horizontal="right" vertical="center"/>
    </xf>
    <xf numFmtId="0" fontId="8" fillId="0" borderId="1" xfId="0" applyFont="1" applyFill="1" applyBorder="1"/>
    <xf numFmtId="0" fontId="5" fillId="0" borderId="2" xfId="0" applyFont="1" applyBorder="1"/>
    <xf numFmtId="0" fontId="5" fillId="0" borderId="2" xfId="0" applyFont="1" applyBorder="1" applyAlignment="1">
      <alignment wrapText="1"/>
    </xf>
    <xf numFmtId="0" fontId="4" fillId="0" borderId="4" xfId="0" applyFont="1" applyBorder="1" applyAlignment="1">
      <alignment horizontal="center" vertical="center"/>
    </xf>
    <xf numFmtId="3" fontId="4" fillId="0" borderId="4" xfId="0" applyNumberFormat="1" applyFont="1" applyBorder="1" applyAlignment="1">
      <alignment horizontal="right" vertical="center"/>
    </xf>
    <xf numFmtId="0" fontId="5" fillId="0" borderId="4" xfId="0" applyFont="1" applyBorder="1"/>
    <xf numFmtId="0" fontId="5" fillId="0" borderId="2" xfId="0" applyFont="1" applyBorder="1" applyAlignment="1">
      <alignment horizontal="center" vertical="center"/>
    </xf>
    <xf numFmtId="0" fontId="6" fillId="0" borderId="3" xfId="0" applyFont="1" applyBorder="1"/>
    <xf numFmtId="0" fontId="5" fillId="0" borderId="2" xfId="0" applyFont="1" applyBorder="1" applyAlignment="1">
      <alignment horizontal="left" vertical="center" wrapText="1"/>
    </xf>
    <xf numFmtId="0" fontId="6" fillId="0" borderId="13" xfId="0" applyFont="1" applyBorder="1"/>
    <xf numFmtId="0" fontId="3" fillId="0" borderId="0" xfId="0" applyFont="1" applyAlignment="1">
      <alignment horizontal="center" vertical="center"/>
    </xf>
    <xf numFmtId="0" fontId="0" fillId="0" borderId="0" xfId="0" applyFont="1" applyAlignment="1"/>
    <xf numFmtId="0" fontId="6" fillId="0" borderId="4" xfId="0" applyFont="1" applyBorder="1"/>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3" fontId="8" fillId="0" borderId="1" xfId="0" applyNumberFormat="1" applyFont="1" applyBorder="1" applyAlignment="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view="pageBreakPreview" zoomScale="85" zoomScaleNormal="70" zoomScaleSheetLayoutView="85" workbookViewId="0">
      <pane ySplit="10" topLeftCell="A11" activePane="bottomLeft" state="frozen"/>
      <selection pane="bottomLeft" activeCell="H31" sqref="H31"/>
    </sheetView>
  </sheetViews>
  <sheetFormatPr defaultColWidth="12.625" defaultRowHeight="15" customHeight="1" x14ac:dyDescent="0.2"/>
  <cols>
    <col min="1" max="1" width="3.875" customWidth="1"/>
    <col min="2" max="2" width="17.75" customWidth="1"/>
    <col min="3" max="3" width="12.875" customWidth="1"/>
    <col min="4" max="6" width="12.375" style="17" customWidth="1"/>
    <col min="7" max="7" width="15.875" customWidth="1"/>
    <col min="8" max="8" width="14.75" customWidth="1"/>
    <col min="9" max="9" width="56.75" customWidth="1"/>
    <col min="10" max="10" width="19.25" customWidth="1"/>
    <col min="11" max="28" width="7.625" customWidth="1"/>
  </cols>
  <sheetData>
    <row r="2" spans="1:12" x14ac:dyDescent="0.2">
      <c r="I2" s="1" t="s">
        <v>56</v>
      </c>
      <c r="L2" s="2"/>
    </row>
    <row r="3" spans="1:12" ht="14.25" x14ac:dyDescent="0.2">
      <c r="I3" s="2"/>
      <c r="L3" s="2"/>
    </row>
    <row r="4" spans="1:12" ht="18.75" x14ac:dyDescent="0.2">
      <c r="B4" s="49" t="s">
        <v>4</v>
      </c>
      <c r="C4" s="50"/>
      <c r="D4" s="50"/>
      <c r="E4" s="50"/>
      <c r="F4" s="50"/>
      <c r="G4" s="50"/>
      <c r="H4" s="50"/>
      <c r="I4" s="50"/>
    </row>
    <row r="5" spans="1:12" ht="18.75" x14ac:dyDescent="0.2">
      <c r="B5" s="49" t="s">
        <v>5</v>
      </c>
      <c r="C5" s="50"/>
      <c r="D5" s="50"/>
      <c r="E5" s="50"/>
      <c r="F5" s="50"/>
      <c r="G5" s="50"/>
      <c r="H5" s="50"/>
      <c r="I5" s="50"/>
    </row>
    <row r="6" spans="1:12" ht="18.75" x14ac:dyDescent="0.2">
      <c r="B6" s="49" t="s">
        <v>3</v>
      </c>
      <c r="C6" s="50"/>
      <c r="D6" s="50"/>
      <c r="E6" s="50"/>
      <c r="F6" s="50"/>
      <c r="G6" s="50"/>
      <c r="H6" s="50"/>
      <c r="I6" s="50"/>
    </row>
    <row r="8" spans="1:12" x14ac:dyDescent="0.2">
      <c r="I8" s="1" t="s">
        <v>6</v>
      </c>
    </row>
    <row r="9" spans="1:12" ht="45" x14ac:dyDescent="0.2">
      <c r="A9" s="3" t="s">
        <v>0</v>
      </c>
      <c r="B9" s="4" t="s">
        <v>7</v>
      </c>
      <c r="C9" s="4" t="s">
        <v>8</v>
      </c>
      <c r="D9" s="4" t="s">
        <v>9</v>
      </c>
      <c r="E9" s="4" t="s">
        <v>1</v>
      </c>
      <c r="F9" s="4" t="s">
        <v>2</v>
      </c>
      <c r="G9" s="4" t="s">
        <v>29</v>
      </c>
      <c r="H9" s="4" t="s">
        <v>10</v>
      </c>
      <c r="I9" s="4" t="s">
        <v>11</v>
      </c>
    </row>
    <row r="10" spans="1:12" x14ac:dyDescent="0.25">
      <c r="A10" s="3"/>
      <c r="B10" s="3" t="s">
        <v>12</v>
      </c>
      <c r="C10" s="5"/>
      <c r="D10" s="6">
        <f>D11+D14+D19+D26+D27+D31+D25+D34+D35+D36</f>
        <v>773090437</v>
      </c>
      <c r="E10" s="6">
        <f>E11+E14+E19+E26+E27+E31+E25</f>
        <v>172207500</v>
      </c>
      <c r="F10" s="6">
        <f>F11+F14+F19+F26+F27+F31+F25+F34+F35</f>
        <v>597382937</v>
      </c>
      <c r="G10" s="6">
        <f>G11+G14+G19+G26+G27+G31+G25+G34+G35+G36</f>
        <v>439822005.51178271</v>
      </c>
      <c r="H10" s="6">
        <f>H11+H14+H19+H26+H27+H31+H25</f>
        <v>333268431.48821729</v>
      </c>
      <c r="I10" s="5"/>
    </row>
    <row r="11" spans="1:12" ht="15.75" customHeight="1" x14ac:dyDescent="0.25">
      <c r="A11" s="45">
        <v>1</v>
      </c>
      <c r="B11" s="47" t="s">
        <v>14</v>
      </c>
      <c r="C11" s="7" t="s">
        <v>13</v>
      </c>
      <c r="D11" s="8">
        <f t="shared" ref="D11:D33" si="0">SUM(E11:F11)</f>
        <v>241947937</v>
      </c>
      <c r="E11" s="8">
        <f>SUM(E12:E13)</f>
        <v>0</v>
      </c>
      <c r="F11" s="8">
        <f>SUM(F12:F13)</f>
        <v>241947937</v>
      </c>
      <c r="G11" s="8"/>
      <c r="H11" s="8">
        <v>241947937</v>
      </c>
      <c r="I11" s="9"/>
    </row>
    <row r="12" spans="1:12" ht="135" x14ac:dyDescent="0.25">
      <c r="A12" s="46"/>
      <c r="B12" s="46"/>
      <c r="C12" s="10" t="s">
        <v>35</v>
      </c>
      <c r="D12" s="13">
        <f t="shared" si="0"/>
        <v>120849046</v>
      </c>
      <c r="E12" s="10"/>
      <c r="F12" s="13">
        <v>120849046</v>
      </c>
      <c r="G12" s="9"/>
      <c r="H12" s="11" t="s">
        <v>16</v>
      </c>
      <c r="I12" s="12" t="s">
        <v>15</v>
      </c>
    </row>
    <row r="13" spans="1:12" ht="135" x14ac:dyDescent="0.2">
      <c r="A13" s="51"/>
      <c r="B13" s="51"/>
      <c r="C13" s="10" t="s">
        <v>38</v>
      </c>
      <c r="D13" s="13">
        <f t="shared" si="0"/>
        <v>121098891</v>
      </c>
      <c r="E13" s="10"/>
      <c r="F13" s="13">
        <v>121098891</v>
      </c>
      <c r="G13" s="11"/>
      <c r="H13" s="11" t="s">
        <v>17</v>
      </c>
      <c r="I13" s="12" t="s">
        <v>18</v>
      </c>
    </row>
    <row r="14" spans="1:12" x14ac:dyDescent="0.25">
      <c r="A14" s="45">
        <v>2</v>
      </c>
      <c r="B14" s="47" t="s">
        <v>19</v>
      </c>
      <c r="C14" s="7" t="s">
        <v>13</v>
      </c>
      <c r="D14" s="8">
        <f>SUM(E14:F14)</f>
        <v>151060000</v>
      </c>
      <c r="E14" s="8">
        <f>SUM(E15:E18)</f>
        <v>46200000</v>
      </c>
      <c r="F14" s="8">
        <f>SUM(F15:F18)</f>
        <v>104860000</v>
      </c>
      <c r="G14" s="8">
        <f>G15+G17+G16+G18</f>
        <v>101060000</v>
      </c>
      <c r="H14" s="8">
        <f>H15+H17+H16</f>
        <v>50000000</v>
      </c>
      <c r="I14" s="9"/>
    </row>
    <row r="15" spans="1:12" ht="75" x14ac:dyDescent="0.2">
      <c r="A15" s="46"/>
      <c r="B15" s="46"/>
      <c r="C15" s="10" t="s">
        <v>36</v>
      </c>
      <c r="D15" s="13">
        <f t="shared" si="0"/>
        <v>50000000</v>
      </c>
      <c r="E15" s="13">
        <v>25000000</v>
      </c>
      <c r="F15" s="13">
        <v>25000000</v>
      </c>
      <c r="G15" s="13"/>
      <c r="H15" s="13">
        <v>50000000</v>
      </c>
      <c r="I15" s="12" t="s">
        <v>20</v>
      </c>
    </row>
    <row r="16" spans="1:12" s="16" customFormat="1" ht="60" x14ac:dyDescent="0.25">
      <c r="A16" s="46"/>
      <c r="B16" s="46"/>
      <c r="C16" s="10" t="s">
        <v>36</v>
      </c>
      <c r="D16" s="13">
        <f t="shared" si="0"/>
        <v>80560000</v>
      </c>
      <c r="E16" s="38">
        <v>10700000</v>
      </c>
      <c r="F16" s="38">
        <v>69860000</v>
      </c>
      <c r="G16" s="38">
        <v>80560000</v>
      </c>
      <c r="H16" s="9"/>
      <c r="I16" s="12" t="s">
        <v>21</v>
      </c>
    </row>
    <row r="17" spans="1:9" s="31" customFormat="1" ht="120" x14ac:dyDescent="0.25">
      <c r="A17" s="46"/>
      <c r="B17" s="46"/>
      <c r="C17" s="24" t="s">
        <v>22</v>
      </c>
      <c r="D17" s="25">
        <f>SUM(E17:F17)</f>
        <v>20000000</v>
      </c>
      <c r="E17" s="25">
        <v>10000000</v>
      </c>
      <c r="F17" s="25">
        <v>10000000</v>
      </c>
      <c r="G17" s="25">
        <v>20000000</v>
      </c>
      <c r="H17" s="40"/>
      <c r="I17" s="41" t="s">
        <v>23</v>
      </c>
    </row>
    <row r="18" spans="1:9" ht="60" x14ac:dyDescent="0.25">
      <c r="A18" s="46"/>
      <c r="B18" s="48"/>
      <c r="C18" s="10" t="s">
        <v>47</v>
      </c>
      <c r="D18" s="38">
        <v>500000</v>
      </c>
      <c r="E18" s="38">
        <v>500000</v>
      </c>
      <c r="F18" s="38"/>
      <c r="G18" s="38">
        <v>500000</v>
      </c>
      <c r="H18" s="39"/>
      <c r="I18" s="37" t="s">
        <v>48</v>
      </c>
    </row>
    <row r="19" spans="1:9" x14ac:dyDescent="0.25">
      <c r="A19" s="57">
        <v>3</v>
      </c>
      <c r="B19" s="54" t="s">
        <v>26</v>
      </c>
      <c r="C19" s="42" t="s">
        <v>13</v>
      </c>
      <c r="D19" s="43">
        <f>SUM(E19:F19)</f>
        <v>122350000</v>
      </c>
      <c r="E19" s="43">
        <f>SUM(E20:E24)</f>
        <v>61775000</v>
      </c>
      <c r="F19" s="43">
        <f>SUM(F20:F24)</f>
        <v>60575000</v>
      </c>
      <c r="G19" s="43">
        <f>G20+G22+G23+G21+G24</f>
        <v>119176258.42252009</v>
      </c>
      <c r="H19" s="43">
        <f>SUM(H20:H23)</f>
        <v>3173741.5774799134</v>
      </c>
      <c r="I19" s="44"/>
    </row>
    <row r="20" spans="1:9" ht="90" customHeight="1" x14ac:dyDescent="0.25">
      <c r="A20" s="57"/>
      <c r="B20" s="55"/>
      <c r="C20" s="10" t="s">
        <v>22</v>
      </c>
      <c r="D20" s="13">
        <f t="shared" si="0"/>
        <v>12150000</v>
      </c>
      <c r="E20" s="13">
        <v>6075000</v>
      </c>
      <c r="F20" s="13">
        <v>6075000</v>
      </c>
      <c r="G20" s="13">
        <v>12150000</v>
      </c>
      <c r="H20" s="9"/>
      <c r="I20" s="14" t="s">
        <v>24</v>
      </c>
    </row>
    <row r="21" spans="1:9" ht="90" x14ac:dyDescent="0.2">
      <c r="A21" s="57"/>
      <c r="B21" s="55"/>
      <c r="C21" s="10" t="s">
        <v>22</v>
      </c>
      <c r="D21" s="13">
        <f t="shared" si="0"/>
        <v>9000000</v>
      </c>
      <c r="E21" s="13">
        <v>4500000</v>
      </c>
      <c r="F21" s="13">
        <v>4500000</v>
      </c>
      <c r="G21" s="13">
        <v>5826258.4225200862</v>
      </c>
      <c r="H21" s="13">
        <v>3173741.5774799134</v>
      </c>
      <c r="I21" s="12" t="s">
        <v>25</v>
      </c>
    </row>
    <row r="22" spans="1:9" s="18" customFormat="1" ht="165" x14ac:dyDescent="0.2">
      <c r="A22" s="57"/>
      <c r="B22" s="55"/>
      <c r="C22" s="10" t="s">
        <v>22</v>
      </c>
      <c r="D22" s="13">
        <f t="shared" si="0"/>
        <v>50000000</v>
      </c>
      <c r="E22" s="13">
        <v>25000000</v>
      </c>
      <c r="F22" s="13">
        <v>25000000</v>
      </c>
      <c r="G22" s="13">
        <v>50000000</v>
      </c>
      <c r="H22" s="13"/>
      <c r="I22" s="12" t="s">
        <v>27</v>
      </c>
    </row>
    <row r="23" spans="1:9" s="18" customFormat="1" ht="120" x14ac:dyDescent="0.2">
      <c r="A23" s="57"/>
      <c r="B23" s="55"/>
      <c r="C23" s="10" t="s">
        <v>22</v>
      </c>
      <c r="D23" s="13">
        <f t="shared" si="0"/>
        <v>50000000</v>
      </c>
      <c r="E23" s="13">
        <v>25000000</v>
      </c>
      <c r="F23" s="13">
        <v>25000000</v>
      </c>
      <c r="G23" s="13">
        <v>50000000</v>
      </c>
      <c r="H23" s="13"/>
      <c r="I23" s="12" t="s">
        <v>28</v>
      </c>
    </row>
    <row r="24" spans="1:9" s="23" customFormat="1" ht="60" x14ac:dyDescent="0.25">
      <c r="A24" s="57"/>
      <c r="B24" s="56"/>
      <c r="C24" s="10" t="s">
        <v>47</v>
      </c>
      <c r="D24" s="38">
        <v>1200000</v>
      </c>
      <c r="E24" s="38">
        <v>1200000</v>
      </c>
      <c r="F24" s="38"/>
      <c r="G24" s="38">
        <v>1200000</v>
      </c>
      <c r="H24" s="39"/>
      <c r="I24" s="37" t="s">
        <v>48</v>
      </c>
    </row>
    <row r="25" spans="1:9" s="18" customFormat="1" ht="75" x14ac:dyDescent="0.25">
      <c r="A25" s="19">
        <v>4</v>
      </c>
      <c r="B25" s="15" t="s">
        <v>30</v>
      </c>
      <c r="C25" s="10" t="s">
        <v>22</v>
      </c>
      <c r="D25" s="8">
        <f t="shared" si="0"/>
        <v>50000000</v>
      </c>
      <c r="E25" s="8"/>
      <c r="F25" s="8">
        <v>50000000</v>
      </c>
      <c r="G25" s="8">
        <v>50000000</v>
      </c>
      <c r="H25" s="8"/>
      <c r="I25" s="14" t="s">
        <v>31</v>
      </c>
    </row>
    <row r="26" spans="1:9" ht="60" x14ac:dyDescent="0.25">
      <c r="A26" s="28">
        <v>5</v>
      </c>
      <c r="B26" s="30" t="s">
        <v>32</v>
      </c>
      <c r="C26" s="29" t="s">
        <v>22</v>
      </c>
      <c r="D26" s="8">
        <f t="shared" si="0"/>
        <v>15000000</v>
      </c>
      <c r="E26" s="20"/>
      <c r="F26" s="8">
        <v>15000000</v>
      </c>
      <c r="G26" s="8">
        <v>15000000</v>
      </c>
      <c r="H26" s="21"/>
      <c r="I26" s="14" t="s">
        <v>33</v>
      </c>
    </row>
    <row r="27" spans="1:9" ht="15" customHeight="1" x14ac:dyDescent="0.25">
      <c r="A27" s="45">
        <v>6</v>
      </c>
      <c r="B27" s="52" t="s">
        <v>34</v>
      </c>
      <c r="C27" s="7" t="s">
        <v>13</v>
      </c>
      <c r="D27" s="8">
        <f t="shared" si="0"/>
        <v>33880000</v>
      </c>
      <c r="E27" s="8">
        <f>SUM(E28:E30)</f>
        <v>33880000</v>
      </c>
      <c r="F27" s="8">
        <f>SUM(F28:F30)</f>
        <v>0</v>
      </c>
      <c r="G27" s="8">
        <f>G28+G29+G30</f>
        <v>6600000.0000000009</v>
      </c>
      <c r="H27" s="8">
        <f>H28+H29+H30</f>
        <v>27280000</v>
      </c>
      <c r="I27" s="9"/>
    </row>
    <row r="28" spans="1:9" ht="30" x14ac:dyDescent="0.2">
      <c r="A28" s="46"/>
      <c r="B28" s="52"/>
      <c r="C28" s="10" t="s">
        <v>37</v>
      </c>
      <c r="D28" s="13">
        <f t="shared" si="0"/>
        <v>16830000</v>
      </c>
      <c r="E28" s="13">
        <f>15300000*1.1</f>
        <v>16830000</v>
      </c>
      <c r="F28" s="10"/>
      <c r="G28" s="13"/>
      <c r="H28" s="13">
        <f>15300000*1.1</f>
        <v>16830000</v>
      </c>
      <c r="I28" s="12" t="s">
        <v>39</v>
      </c>
    </row>
    <row r="29" spans="1:9" ht="60" x14ac:dyDescent="0.25">
      <c r="A29" s="46"/>
      <c r="B29" s="52"/>
      <c r="C29" s="10" t="s">
        <v>37</v>
      </c>
      <c r="D29" s="13">
        <f t="shared" si="0"/>
        <v>6600000.0000000009</v>
      </c>
      <c r="E29" s="13">
        <f>6000000*1.1</f>
        <v>6600000.0000000009</v>
      </c>
      <c r="F29" s="10"/>
      <c r="G29" s="13">
        <f>6000000*1.1</f>
        <v>6600000.0000000009</v>
      </c>
      <c r="H29" s="9"/>
      <c r="I29" s="11" t="s">
        <v>40</v>
      </c>
    </row>
    <row r="30" spans="1:9" ht="60.75" thickBot="1" x14ac:dyDescent="0.25">
      <c r="A30" s="51"/>
      <c r="B30" s="53"/>
      <c r="C30" s="10" t="s">
        <v>37</v>
      </c>
      <c r="D30" s="13">
        <f t="shared" si="0"/>
        <v>10450000</v>
      </c>
      <c r="E30" s="13">
        <f>9500000*1.1</f>
        <v>10450000</v>
      </c>
      <c r="F30" s="10"/>
      <c r="G30" s="13"/>
      <c r="H30" s="13">
        <f>9500000*1.1</f>
        <v>10450000</v>
      </c>
      <c r="I30" s="12" t="s">
        <v>41</v>
      </c>
    </row>
    <row r="31" spans="1:9" ht="15.75" customHeight="1" x14ac:dyDescent="0.25">
      <c r="A31" s="45">
        <v>7</v>
      </c>
      <c r="B31" s="47" t="s">
        <v>46</v>
      </c>
      <c r="C31" s="7" t="s">
        <v>13</v>
      </c>
      <c r="D31" s="8">
        <f t="shared" si="0"/>
        <v>30352500</v>
      </c>
      <c r="E31" s="8">
        <f>SUM(E32:E33)</f>
        <v>30352500</v>
      </c>
      <c r="F31" s="8">
        <f>SUM(F32:F33)</f>
        <v>0</v>
      </c>
      <c r="G31" s="8">
        <f>G32+G33</f>
        <v>19485747.089262612</v>
      </c>
      <c r="H31" s="8">
        <f>H32+H33</f>
        <v>10866752.910737388</v>
      </c>
      <c r="I31" s="9"/>
    </row>
    <row r="32" spans="1:9" ht="90" x14ac:dyDescent="0.2">
      <c r="A32" s="46"/>
      <c r="B32" s="46"/>
      <c r="C32" s="10" t="s">
        <v>42</v>
      </c>
      <c r="D32" s="13">
        <f t="shared" si="0"/>
        <v>16652500</v>
      </c>
      <c r="E32" s="13">
        <v>16652500</v>
      </c>
      <c r="F32" s="10"/>
      <c r="G32" s="58">
        <f>D32-H32</f>
        <v>5785747.0892626122</v>
      </c>
      <c r="H32" s="58">
        <f>840000000/77.3</f>
        <v>10866752.910737388</v>
      </c>
      <c r="I32" s="12" t="s">
        <v>44</v>
      </c>
    </row>
    <row r="33" spans="1:9" ht="75" x14ac:dyDescent="0.2">
      <c r="A33" s="46"/>
      <c r="B33" s="46"/>
      <c r="C33" s="24" t="s">
        <v>43</v>
      </c>
      <c r="D33" s="25">
        <f t="shared" si="0"/>
        <v>13700000</v>
      </c>
      <c r="E33" s="25">
        <v>13700000</v>
      </c>
      <c r="F33" s="24"/>
      <c r="G33" s="25">
        <v>13700000</v>
      </c>
      <c r="H33" s="25"/>
      <c r="I33" s="22" t="s">
        <v>45</v>
      </c>
    </row>
    <row r="34" spans="1:9" ht="77.25" customHeight="1" x14ac:dyDescent="0.25">
      <c r="A34" s="26">
        <v>8</v>
      </c>
      <c r="B34" s="32" t="s">
        <v>50</v>
      </c>
      <c r="C34" s="33" t="s">
        <v>36</v>
      </c>
      <c r="D34" s="34">
        <v>100000000</v>
      </c>
      <c r="E34" s="35"/>
      <c r="F34" s="34">
        <v>100000000</v>
      </c>
      <c r="G34" s="34">
        <v>100000000</v>
      </c>
      <c r="H34" s="36"/>
      <c r="I34" s="37" t="s">
        <v>53</v>
      </c>
    </row>
    <row r="35" spans="1:9" ht="64.5" customHeight="1" x14ac:dyDescent="0.25">
      <c r="A35" s="27">
        <v>9</v>
      </c>
      <c r="B35" s="32" t="s">
        <v>52</v>
      </c>
      <c r="C35" s="33" t="s">
        <v>22</v>
      </c>
      <c r="D35" s="34">
        <v>25000000</v>
      </c>
      <c r="E35" s="35"/>
      <c r="F35" s="34">
        <v>25000000</v>
      </c>
      <c r="G35" s="34">
        <v>25000000</v>
      </c>
      <c r="H35" s="36"/>
      <c r="I35" s="37" t="s">
        <v>54</v>
      </c>
    </row>
    <row r="36" spans="1:9" ht="79.5" customHeight="1" x14ac:dyDescent="0.25">
      <c r="A36" s="27">
        <v>10</v>
      </c>
      <c r="B36" s="32" t="s">
        <v>49</v>
      </c>
      <c r="C36" s="33" t="s">
        <v>51</v>
      </c>
      <c r="D36" s="34">
        <v>3500000</v>
      </c>
      <c r="E36" s="34">
        <v>3500000</v>
      </c>
      <c r="F36" s="34"/>
      <c r="G36" s="34">
        <v>3500000</v>
      </c>
      <c r="H36" s="36"/>
      <c r="I36" s="37" t="s">
        <v>55</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27:A30"/>
    <mergeCell ref="B27:B30"/>
    <mergeCell ref="A31:A33"/>
    <mergeCell ref="B31:B33"/>
    <mergeCell ref="B19:B24"/>
    <mergeCell ref="A19:A24"/>
    <mergeCell ref="A14:A18"/>
    <mergeCell ref="B14:B18"/>
    <mergeCell ref="B4:I4"/>
    <mergeCell ref="B5:I5"/>
    <mergeCell ref="B6:I6"/>
    <mergeCell ref="A11:A13"/>
    <mergeCell ref="B11:B13"/>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2020-07-30T05:34:22Z</dcterms:modified>
</cp:coreProperties>
</file>