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ZAMAT\1. ПГИ\10. финпомощь\09.09\"/>
    </mc:Choice>
  </mc:AlternateContent>
  <bookViews>
    <workbookView xWindow="0" yWindow="0" windowWidth="21570" windowHeight="10215"/>
  </bookViews>
  <sheets>
    <sheet name="гумпомощь" sheetId="2" r:id="rId1"/>
  </sheets>
  <calcPr calcId="152511"/>
</workbook>
</file>

<file path=xl/calcChain.xml><?xml version="1.0" encoding="utf-8"?>
<calcChain xmlns="http://schemas.openxmlformats.org/spreadsheetml/2006/main">
  <c r="F92" i="2" l="1"/>
  <c r="F22" i="2" l="1"/>
  <c r="F57" i="2" l="1"/>
  <c r="E57" i="2"/>
  <c r="E37" i="2"/>
  <c r="F12" i="2"/>
  <c r="F17" i="2"/>
  <c r="E17" i="2"/>
  <c r="F126" i="2" l="1"/>
  <c r="E126" i="2"/>
  <c r="F87" i="2"/>
  <c r="F84" i="2" s="1"/>
  <c r="F45" i="2"/>
  <c r="F48" i="2" l="1"/>
  <c r="E29" i="2" l="1"/>
  <c r="F29" i="2"/>
  <c r="F135" i="2" l="1"/>
  <c r="F102" i="2"/>
  <c r="E121" i="2" l="1"/>
  <c r="F121" i="2"/>
  <c r="F119" i="2" l="1"/>
  <c r="F117" i="2" l="1"/>
  <c r="F71" i="2"/>
  <c r="E71" i="2"/>
  <c r="F53" i="2"/>
  <c r="E53" i="2"/>
  <c r="E81" i="2" l="1"/>
  <c r="F81" i="2"/>
  <c r="E79" i="2"/>
  <c r="F16" i="2"/>
  <c r="E16" i="2"/>
  <c r="F91" i="2" l="1"/>
  <c r="F11" i="2" s="1"/>
  <c r="F149" i="2"/>
  <c r="F39" i="2"/>
  <c r="F37" i="2" s="1"/>
  <c r="F115" i="2"/>
  <c r="F114" i="2" s="1"/>
  <c r="F133" i="2"/>
  <c r="F131" i="2" s="1"/>
  <c r="F112" i="2"/>
  <c r="F103" i="2" s="1"/>
  <c r="F98" i="2"/>
  <c r="F96" i="2" s="1"/>
  <c r="E114" i="2" l="1"/>
  <c r="E95" i="2" s="1"/>
  <c r="E22" i="2"/>
  <c r="E11" i="2" s="1"/>
  <c r="E12" i="2"/>
  <c r="D11" i="2" l="1"/>
  <c r="F95" i="2"/>
  <c r="D95" i="2" s="1"/>
  <c r="F10" i="2" l="1"/>
  <c r="E10" i="2"/>
  <c r="D10" i="2" l="1"/>
</calcChain>
</file>

<file path=xl/sharedStrings.xml><?xml version="1.0" encoding="utf-8"?>
<sst xmlns="http://schemas.openxmlformats.org/spreadsheetml/2006/main" count="323" uniqueCount="180">
  <si>
    <t>Информация о проводимой работе</t>
  </si>
  <si>
    <t>по вопросу привлечения помощи от международных партнеров по развитию и зарубежных стран</t>
  </si>
  <si>
    <t>в целях борьбы с коронавирусом</t>
  </si>
  <si>
    <t>(в долларах США)</t>
  </si>
  <si>
    <t>№</t>
  </si>
  <si>
    <t>Название организации</t>
  </si>
  <si>
    <t>Вид помощи</t>
  </si>
  <si>
    <t>Подтвержденная (ожидаемая) помощь</t>
  </si>
  <si>
    <t>Полученная помощь</t>
  </si>
  <si>
    <t>Примечание</t>
  </si>
  <si>
    <t>ИТОГО</t>
  </si>
  <si>
    <t>I</t>
  </si>
  <si>
    <t>всего</t>
  </si>
  <si>
    <t>Международные организации</t>
  </si>
  <si>
    <t>Азиатский банк развития (АБР)</t>
  </si>
  <si>
    <t>Гумпомощь</t>
  </si>
  <si>
    <t xml:space="preserve">     По линии ЮНИСЕФ на средства АБР планируется закупить следующие средства:  Перчатки 20,000 (10,000 пар) – уже доставлено на склад МЗКР в ДГСЭН; Защитные костюмы – 1300 – уже доставлено на склад МЗКР в ДГСЭН
     26 апреля прибывает:
- Эндотрахеальные трубки – 100 штук;
- Дыхательная система размер 1 – 100 штук;
- Дыхательная система размер 2 – 436 штук;
- Дыхательная система размер 4 – 500 штук;
- Ручной реанимационный набор (амбу мешок) для детской реанимации – 25 штук;
- Ручной реанимационный набор (амбу мешок) для взрослой реанимации – 100 штук;
- Канюли назальные, кислородные, детские– 2,705 штук.
     Прибывают в июле:
- 3 аппарата ИВЛ.
Составляются контракты и получается подтверждение на поставку:
- 20 – кислородных концентраторов объемом 10 литров;
- 2,000 – респираторов.</t>
  </si>
  <si>
    <t>Техпомощь</t>
  </si>
  <si>
    <t>Для укрепления потенциала по управлению государственным долгом.</t>
  </si>
  <si>
    <t>Исламский банк развития (ИБР)</t>
  </si>
  <si>
    <t xml:space="preserve">     8 апреля получены 120 ПЦР-тестов на 30,4 тыс. исследований за счет средств программы "Fael Khair Program". </t>
  </si>
  <si>
    <t>Европейский Союз (ЕС)</t>
  </si>
  <si>
    <t xml:space="preserve">     Перераспределение средств через текущие проекты для реализации мероприятий, в том числе:
- предоставление медицинского оборудования,
- повышение осведомленности и противодействие фэйковым (ложным) новостям,
- предотвращение гендерного и домашнего насилия
- продолжение обучения для детей.</t>
  </si>
  <si>
    <t>Германское общество по международному сотрудничеству (GIZ)</t>
  </si>
  <si>
    <t xml:space="preserve">     Данный грант будет реализован через проект GIZ «Содействие развитию перинатального здоровья в Кыргызстане». Медицинским работникам в г.Ош были переданы санитайзеры, дезинфицирующие средства, хирургические масти, 2 вида комплекта костюмов индивидуальной защиты и респираторы.</t>
  </si>
  <si>
    <t>Министерство по вопросам международного развития Соединённого Королевства (UK DFID)</t>
  </si>
  <si>
    <t xml:space="preserve">     DFID предоставил ЮНИСЕФ 300 000 долл. США для ряда мероприятий/оборудования в секторе здравоохранения (в координации с DRCU). Они включают предоставление СИЗ и медицинского оборудования для до 10 000 работников здравоохранения и обеспечение доступа к безопасной воде, медикаментам и средствам защиты для поддержки профилактики инфекций.
DFID также перераспределил 5 000 долларов США через Фонд Ага Хана для поддержки шести медицинских учреждений в Баткене и Оше с пакетами СИЗ в координации с DRCU
Перераспределил дополнительные 80 000 долл. США программы DFID в ЮНИСЕФ для поддержки МТСР по их горячей линии психологической поддержки, повышения осведомленности и оказания помощи в защите наиболее уязвимых детей и молодежи. </t>
  </si>
  <si>
    <t>Евразийский фонд стабилизации и развития (ЕФСР)</t>
  </si>
  <si>
    <t xml:space="preserve">    10.04.2020 г. ЕФСР объявил о внеочередном конкурсе по предоставлению грантов из средств ЕФСР в связи с COVID-19. </t>
  </si>
  <si>
    <t>Агентство международного развития США (USAID)</t>
  </si>
  <si>
    <t xml:space="preserve">     Финансирование USAID для ВОЗ включает в себя: 
     - тренинги для работников здравоохранения, служб оперативного реагирования, сотрудников лабораторий, работников эпидемиологического и клинического здравоохранения;
     - разработку обновленных эпидемиологических инструментов, руководств и протоколов;
     - координацию и продвижение информирования о рисках и вовлечения сообщества посредством распространения информации на национальном уровне и уровне сообществ для повышения медицинской грамотности и борьбы с дезинформацией о COVID-19;
     - разработку СОП и руководств, протоколов и тренингов для клинического и неклинического персонала в точках въезда в страну, таких как аэропорты и пограничные пункты.</t>
  </si>
  <si>
    <t xml:space="preserve">     USAID предоставил грант МФКК, которая будет поддерживать усилия Общества Красного Полумесяца Кыргызстана (ОКПК) по информированию о рисках, вовлечению сообщества и оперативной поддержке тренингов для врачей и других работников здравоохранения по всей стране, проводимых Министерством и ВОЗ.</t>
  </si>
  <si>
    <t xml:space="preserve">     USAID предоставляет дополнительное финансирование проекту по развитию устойчивой системы местного здравоохранения (РУСМЗ) под руководством Ассоциации Абт (Abt Associates) для закупки товаров и материалов для тестирования МЗ, предоставления технической помощи МПК, поддержки лабораторных возможностей и поддержки эпиднадзора за болезнями МЗ и быстрого реагирования.</t>
  </si>
  <si>
    <t xml:space="preserve">     Поддержка относительно COVID, в рамках проекта USAID «Джигердуу Джарандар» будет включать грантовую поддержку гражданского общества и техническую помощь Правительству Кыргызской Республики для поддержки и защиты уязвимых групп, таких как женщины и инвалиды.</t>
  </si>
  <si>
    <t>Специальная поддержка по COVID в рамках проекта ЮСАИД «Медиа-К» поможет кыргызским СМИ в борьбе с дезинформацией, связанной с COVID, для повышения безопасности граждан.</t>
  </si>
  <si>
    <t>Корейское агентство международного сотрудничества (KOICA)</t>
  </si>
  <si>
    <t xml:space="preserve">     6 апреля 2020 года средства были переведены на депозитный счет Минздрава.</t>
  </si>
  <si>
    <t xml:space="preserve">     Минэкономом получены средства индивидуальной защиты (СИЗ): 500 респираторных масок N95, 96 дезинфицирующих средств для рук (50 мл), 65 дезинфицирующих средств для рук (1 л)</t>
  </si>
  <si>
    <t xml:space="preserve">     Данная гумпомощь направлена для оказания прямой поддержки уязвимых семей Бишкека и Чуйской области (1000 домохозяйств), куда входит: макароны 10 кг и растительное масло 5 л для каждого домашнего хозяйства. (Осуществляется НПО «Добрые соседи»)</t>
  </si>
  <si>
    <t xml:space="preserve">     МЧС предоставляются средства индивидуальной защиты (СИЗ): одноразовые защитные комбинезоны, одноразовые маски, N95 респираторные маски, медицинские очки, перчатки и т. д.</t>
  </si>
  <si>
    <t>Фонд «Сорос-Кыргызстан»</t>
  </si>
  <si>
    <t>МЗ провело тренинг по профилактике коронавируса для 800 врачей из государственных ЦСМ. Приобретен и передан искусственный вентилятор легких (ИВЛ) в отделение интенсивной терапии Республиканской клинической инфекционной больницы.
Приобретен комплект средств индивидуальной защиты (маски, перчатки, изолирующие халаты) для врачей, медсестер и мед персонала, которые будут работать непосредственно с пациентами с COVID. Это будет распределено между 10 бригадами врачей в Бишкеке, которые также закупили дезинфицирующие средства и средства защиты для колонии пенитенциарной службы № 40,
Профинансирована работа горячей линии 118 COVID</t>
  </si>
  <si>
    <t>АКДН (Агентства организации развития Ага Хана)</t>
  </si>
  <si>
    <t xml:space="preserve">     Данные средства направляются для 1). приобретения СИЗ для медицинских учреждений в Баткенской, Жалалабадской, Нарынской и Ошской областях. (600 комплектов и 1000 кг. дезинфицирующих средств доставлено на сегодняшний день.) 2). обеспчения уязвимых семей основными продуктами питания и предметами домашнего обихода. (На сегодняшний день поддерживаются 650 домохозяйств) 3). поддержки кампании по информированию общественности и оказании поддержки уязвимым фермерам и МСП в рамках более широких усилий по скорейшему восстановлению. Кроме того, Университет Центральной Азии организовал 90 наблюдательных пунктов в университетском городке Нарын.</t>
  </si>
  <si>
    <t>Врачи без границ / Medecins Sans Frontiers</t>
  </si>
  <si>
    <t xml:space="preserve">     ВБГ будет оказывать поддержку до 6 мобильным бригадам медицинских учреждений Кадамджайского района, Баткенской области (транспортные средства, топливо, техобслуживание, водители, СИЗ), а также контроль над профилактикой инфекций (сортировка пациентов, поток пациентов, дезинфекция и т.д.). Техническая и эпидемиологическая поддержка включена.
     Период: середина апреля - конец августа 2020 года.
     Поддержка основана на условии, что ВБГ и MOH утвердят местные средства индивидуальной защиты и обеспечат возможность перемещать персонал и снабжение между Кадамжаем и Бишкеком.</t>
  </si>
  <si>
    <t>Корпус Милосердия (Mercy Coprs)</t>
  </si>
  <si>
    <t xml:space="preserve">     Передали около 1,5 тонн дезинфицирующего средства на основе хлора для Жалал-Абадского МЧС</t>
  </si>
  <si>
    <t xml:space="preserve">     400 тонн продовольственных товаров (рис, горох, мука, растительное масло) доставлено в 420 государственных школ, одобренных Министерством образования.</t>
  </si>
  <si>
    <t>Организация Безопасности и Сотрудничества в Европе (OSCE) Программный офис в Бишкеке (ПОБ)</t>
  </si>
  <si>
    <t>ВОЗ
(агентство ООН в КР)</t>
  </si>
  <si>
    <t>ПРООН
(агентство ООН в КР)</t>
  </si>
  <si>
    <t xml:space="preserve">     Ожидается закупка 10 аппаратов ИВЛ для распределения: НТП (2), Государственная служба исполнения наказаний (2), Республиканская клиническая инфекционная больница (2), Ошская областная больница (2), Джалал-Абадская областная больница (2)</t>
  </si>
  <si>
    <t xml:space="preserve">     50 тыс  масок и 2 тыс респираторов были переданы медицинскому персоналу при непосредственном контакте с пациентами, инфицированными COVID</t>
  </si>
  <si>
    <t xml:space="preserve">     Ожидается закупка 50 тыс масок для медицинского персонала, находящегося в непосредственном контакте с пациентами, инфицированными COVID</t>
  </si>
  <si>
    <t xml:space="preserve">     Ожидается закупка 6550 тестов COVID для использования на 30 платформах GeneExperts в противотуберкулезных учреждениях и центрах СПИД для выявления COVID-19 среди пациентов с ВИЧ и туберкулезом</t>
  </si>
  <si>
    <t xml:space="preserve">     Ожидается предоставление средств индивидуальной защиты (СИЗ) и других материалов для защиты от коронавируса (COVID-19) для правоохранительных органов, пенитенциарной службы и наркологического центра.</t>
  </si>
  <si>
    <t>ВПП ООН
(агентство ООН в КР)</t>
  </si>
  <si>
    <t>ЮНИСЕФ
(агентство ООН в КР)</t>
  </si>
  <si>
    <t xml:space="preserve">     ЮНИСЕФ передал 2000 пар защитных ботинок и 680 защитных костюмов Министерству чрезвычайных ситуаций КР (МЧС) для сотрудников, работающих в санитарно-карантинных пунктах.</t>
  </si>
  <si>
    <t xml:space="preserve">     МТСР переданы средства гигиены для профилактики COVID19 для детских учреждений и социальных работников</t>
  </si>
  <si>
    <t xml:space="preserve">     Для оказания экстренной помощи детям в интернатных учреждениях в соответствии с оценкой приоритетов, проведенной МТСР.</t>
  </si>
  <si>
    <t xml:space="preserve">     Предоставление средств защиты территориальным подразделениям МТСР с предоставлением защитных масок для отделов поддержки семьи и детей и социальных работников</t>
  </si>
  <si>
    <t>МОМ
(агентство ООН в КР)</t>
  </si>
  <si>
    <t xml:space="preserve">     Миссия МОМ выделила 13 000 долларов США на продовольствие, жилье и базовые санитарно-гигиенические наборы для 217 мигрантов, находящихся в трудной ситуации. Данное мероприятие организовано в тесной координации с Бюро МОМ в Российской Федерации, Посольством Кыргызской Республики в Российской Федерации и Представительством Государственной службы миграции при Правительстве Кыргызской Республики в Российской Федерации.</t>
  </si>
  <si>
    <t>УНП ООН
(агентство ООН в КР)</t>
  </si>
  <si>
    <t xml:space="preserve">     20 апреля Глобальной программой УНП ООН и Всемирной таможенной организации по контролю за контейнерными перевозками (ПККП) было передано Государственной таможенной службе при Правительстве Кыргызской Республики 5 000 медицинских масок и 20 литров антисептического средства в рамках реагирования на пондемию COVID-19. Общая сумма помощи составила 1500 долларов США.</t>
  </si>
  <si>
    <t>ЮНЭЙДС
(агентство ООН в КР)</t>
  </si>
  <si>
    <t xml:space="preserve">     ЮНЭЙДС оказывает помощь 130 семьям ЛЖВ в Ошской, Джалал-Абадской, Баткенской и Чуйской областях продуктовыми пакетами в течение ближайших трёх месяцев с апреля по июнь 2020 года. 
Продуктовые наборы позволят людям, живущим с ВИЧ не прерывать лечение и сохранить приверженность.</t>
  </si>
  <si>
    <t>ЮНФПА
(агентство ООН в КР)</t>
  </si>
  <si>
    <t xml:space="preserve">     Предоставлены 5000 гигиенических наборов, состоящих из 5 основных предметов в пункты обсервации и родильные дома и 3000 гигиенических наборов распределены также среди уязвимых групп населения, пожилых людей и ЛОВЗ.</t>
  </si>
  <si>
    <t>УВКБ ООН 
(агентство ООН в КР)</t>
  </si>
  <si>
    <t xml:space="preserve">     УВКБ предоставил Погранслужбе:                                      
- одноразовые медицинские маски 30 000 штук;
- N95 респираторы 5 535 штук;
- нестерильные перчатки для осмотра 30 000 пар;
- спрей-антисептик (1 литр) 10,000 литров;
- дезинфекционные таблетки, дихлоризоцианурат натрия  #300 500 банок;
- спрей для дезинфекции 100 наборов;
- резиновые сапоги 100 пар.</t>
  </si>
  <si>
    <t>II</t>
  </si>
  <si>
    <t>Зарубежные страны</t>
  </si>
  <si>
    <t>Российская Федерация (РФ)</t>
  </si>
  <si>
    <t>Китайская Народная Республика (КНР)</t>
  </si>
  <si>
    <t xml:space="preserve">     Реагенты - 2000 шт., медицинские защитные халаты - 1000 шт., термометр - 500 шт., медицинские защитные очки - 1000 шт, медицинские перчатки - 1000 шт, медицинские бахилы - 1000 шт.</t>
  </si>
  <si>
    <t xml:space="preserve">     Посольство КНР передало гуманитарную помощь ГКДО КР: лицевые маски защитные костюмы, медицинские очки, перчатки, бесконтактные термометры,  </t>
  </si>
  <si>
    <t>Швейцария</t>
  </si>
  <si>
    <t xml:space="preserve">     Швейцария взяла на себя обязательства по финансированию закупок другого  медицинского оборудования, которое будет закуплено через ПРООН</t>
  </si>
  <si>
    <t xml:space="preserve">     В Алайском и Чон Алайском районах 66 000 швейцарских франков перераспределены для поддержки фермеров семенами и удобрениями, селекционеров растений с искусственным оплодотворением и пчеловодов с пчелами - воском (внедрено программой Helvetas) </t>
  </si>
  <si>
    <t xml:space="preserve">     Предоставление семян и других сельскохозяйственных ресурсов фермерам в Нарынской области, партнерство с Ага Ханом / MТСЗ</t>
  </si>
  <si>
    <t>Япония</t>
  </si>
  <si>
    <t xml:space="preserve">     17.03.2020 в КР доставлены 2000 шт экспресс тестов (Primers and Probes и Positive Control)  для выявления коронавируса, предоставлены Японским Институтом на безвозмездной основе, в тот же день тесты переданы в МЗ КР.</t>
  </si>
  <si>
    <t>Корея</t>
  </si>
  <si>
    <t xml:space="preserve">     Предоставлены:
медицинские перчатки – 1000 штук (500 пар);
антисептик для рук – 10 шт. по 1 л. каждый (всего 10 л.);
спрей-антисептик для поверхностей – 5 шт. по 1 л. каждый (всего 5 л.).
     В адрес граждан КР в Корее была оказана помощь: одноразовые маски – 800 шт. и антисептики - 500 шт (500 мл.)</t>
  </si>
  <si>
    <t>Турция</t>
  </si>
  <si>
    <t xml:space="preserve">     Управление по международному взаимодействию и сотрудничеству Турции (TIKA) передало Министерству здравоохранения Кыргызской Республики, Министерству труда и социального развития Кыргызской Республики и Кыргызскому Красному Полумесяцу 500 коробок с едой, 4500 медицинских масок, 4500 защитных перчаток, 600 медицинских комбинезонов, 500 медицинских очков, 1100 антисептиков для распространения в Бишкеке и Баткене</t>
  </si>
  <si>
    <t>Республика Узбекистан</t>
  </si>
  <si>
    <t>Объединенные Арабские Эмираты</t>
  </si>
  <si>
    <t xml:space="preserve">     23 апреля 2020 г. прибыла гумпомощь в объеме 7 тонн, которая включает медицинские препараты и средства индивидуальной защиты: перчатки – 500 000, маски 20 000, бахилы – 30 000, санитайзеры – 6 000. </t>
  </si>
  <si>
    <t>Иран</t>
  </si>
  <si>
    <t>Груз прибыл 18.05.2020 г. в следующих объемах (коробках):
№95 – 31, трехслойные маски – 1, утепленный комбинезон – 144, медицинская одежда – 48, щит для лица-защитное стекло – 5, хирургические латексные перчатки – 9 и лекарственные препараты.</t>
  </si>
  <si>
    <t xml:space="preserve">     По состоянию на 29.03.20 г. груз гуманитарной помощи принят замполпредом Правительства в Ошской обл.
     1-партия: гумпомощь в виде маски - 16000 шт, 900 защитных комбинезонов, 4800 шт тест-системы и реагенты к ним</t>
  </si>
  <si>
    <t>30.04.2020 г. Генштабом ВС КР получено противогазы, защитные костюмы различных модификаций, средства РХБ защиты, метеокомплекты на общую сумму 4,9 млн сомов.</t>
  </si>
  <si>
    <t>Казахстан</t>
  </si>
  <si>
    <t>первая часть - 1000 тонн муки прибыло двумя партиями 29.04.2020 и 02.05.2020</t>
  </si>
  <si>
    <t>вторая часть - 1000 тонн муки прибыло 4.05.2020</t>
  </si>
  <si>
    <t xml:space="preserve">третья часть - 2000 тонн муки прибыло 8 и 10 мая 2020 </t>
  </si>
  <si>
    <t>четвертая часть - 1000 тонн муки прибыло 17 мая 2020</t>
  </si>
  <si>
    <t>получено 24 000 ПЦР-тестов и 2 комплекта оборудования BR Exicycler96(Ver4)</t>
  </si>
  <si>
    <t>В рамках гранта Правительства Японии, выделенного в соответствии с Глобальным планом гуманитарного реагирования ООН, ПРООН начинает реализацию проектов, направленных на борьбу с последствиями коронавируса и укрепление системы здравоохранения КР: (1) Усиление системы здравоохранения для борьбы с коронавирусом. Улучшение защиты 3000 медработников путем предоставления респираторов системы FPP2 и др. (2) Инклюзивное и многовекторное кризисное управление и противодействие. (3) Преодоление социально-экономических последствий коронавируса. В рамках данного проекта будет поддержана инициатива по борьбе с последствиями коронавируса «Скорейшее восстановление экономики - Восстанавливаемся вместе», которая фокусируется на оказании содействия в создании рабочих мест (создание базы данных безработных, их онлайн обучение и повышение квалификации), оказание консультативной и иной поддержки бизнесу (предоставление софинансирования грантовой/кредитной поддержки, поддержка бизнес-планов, которые гарантируют сохранение рабочих мест в зеленой экономике, устойчивом сельском хозяйстве или в новых секторах роста) и др.</t>
  </si>
  <si>
    <t xml:space="preserve">     (СУАР) Предоставлены тест системы (реагенты) – 5000 шт., одноразовые маски - 200 000 шт., респираторные маски №95 - 10 000 шт., защитные медицинские костюмы - 1000 шт.</t>
  </si>
  <si>
    <t>(Кызылсу-Кыргызский автономный округ) Одноразовые костюмы – 500 шт., маски – 30 000 шт. переданы 17.04.2020</t>
  </si>
  <si>
    <t>сумма не определена</t>
  </si>
  <si>
    <t>(Минсельхоз КНР) Мед. маски – 30000 шт.; Защитные костюмы – 1000 шт.; Защитные очки – 1000 шт.</t>
  </si>
  <si>
    <t>(Министерство обороны КНР) Защитные костюмы, очки, маски, термометры, перчатки и др.</t>
  </si>
  <si>
    <t xml:space="preserve">1). 10.04.2020 г. - первая партия: Экспресс-тесты (реагенты) – 2000 шт; Медицинские халаты – 1000 шт.; Тепловые термометры для лба – 500 шт.; Медицинские защитные очки – 1000 шт.; Медицинские перчатки (одноразовые) – 1000 шт.; бахилы (одноразовые) –  1000 шт., 
2). 11.05.2020 г. - вторая партия: ПЦР тесты – 100 000 шт., Медицинские очки – 30 000 шт., Маски №95 – 30 000 шт., Мед. Маски – 150 000 шт., Термометры для лба – 1 000 шт.                                                                    </t>
  </si>
  <si>
    <t>по линии Механизма межведомственного международного сотрудничества «Диалог по вопросу безопасности между КР и КНР» получены: Одноразовая одежда для изоляции – 2 800 шт., Дыхательный аппарат – 50 шт., Бесконтактный дыхательный аппарат – 2 шт., Одноразовая защитная одежда – 2010 шт., Маска КН95 – 20 800 шт., Одноразовые специальные перчатки – 2000 шт., Бесконтактный инфракрасный градусник – 1000 шт., Наружный монитор – 2 шт., Цифровая электрокардиограмма – 2 шт., Монитор пациента – 2 шт., Медицинская маска для изоляции – 2 000 шт.,
Кэмэй 367, копировальный аппарат, ксерокс А3 – 4шт.,  Ультрабук Леново – 10 шт.,
Ноутбук Леново – 20 шт., Настольный компьютер QITIAN M410 – 410 шт.</t>
  </si>
  <si>
    <t xml:space="preserve">     Предоставлены: тест-системы - 200 упаковок; одноразовые маски - 5000 шт; защитные костюмы - 200 шт; маски с защитным фильтром - 100 шт; защитные очки - 12 шт;  Университет Манас определил свое общежитие 250 коек мест как карантинный центр.</t>
  </si>
  <si>
    <t>Мобильным группам из Чуйской области и г.Бишкек предоставлены средства индивидуальной защиты "(противоэпидемический защитный костюм - 2 020 штук; одноразовый медицинский халат (комбинезон) - 1 335 штук; одноразовая медицинская маска - 6 000 штук; защитные очки - 400 штук; респиратор для защиты от взвешенных частиц - 99 штук; фильтры для респираторов - 490 штук; смотровые перчатки - 9 700 штук; одноразовый шпатель - 24 100 штук; антисептики для обработки рук на спиртовой основе (65 мл) - 2 980 штук; антисептики для обработки рук на спиртовой основе (900 мл) - 100 штук; мешок для биологически опасных отходов - 2 900 штук; пульсоксиметр - 30 штук.).</t>
  </si>
  <si>
    <t xml:space="preserve">Получатель 1 (Минсоцразвития) – 4000 мед. перчаток, 2880 бахил, 1000 литров антисептиков и 10 защитных комбинезонов. 
Получатель 2 (ГСИН) – 10 000 мед. перчаток, 10000 бахил, 1000 литров антисептиков и 30 защитных костюмов.  </t>
  </si>
  <si>
    <t>Бельгия</t>
  </si>
  <si>
    <t>Получено: 1000 штук рентген пленок + 10 упаковок реагентов, 10 тысяч стерильных перчаток, противовирусные препараты 389 упаковок</t>
  </si>
  <si>
    <t>МАГАТЭ</t>
  </si>
  <si>
    <t>В рамках технического сотрудничества передано лаборатории молекулярной генетики Департамента профилактики заболеваний и государственного санитарно-эпидемиологического надзора Министерства здравоохранения КР сверхскоростное оборудование для диагностирования и расходные материалы.</t>
  </si>
  <si>
    <t>ЮНЭЙДС: Поддержка ВИЧ-положительных детей в Сузаке и Ноокате. Обеспечение детским питанием и доставка АРВ при карантине; Ожидается, что 215 детей будут охвачены через партнеров - консультантов;
Поддержка СПИД-центра на 3 месяца на юге страны</t>
  </si>
  <si>
    <t>ПРООН закупает 1200 респираторов FFP2 для медицинского персонала, находящегося в непосредственном контакте с пациентами, инфицированными COVID</t>
  </si>
  <si>
    <t xml:space="preserve">ВОЗ передала следующие предметы:
•  СИЗ и термометры для работников здравоохранения
•  Расходные материалы и реагенты для лабораторий
•  Поставка дезинфицирующих средств
•  Топливо для бригад медицинской помощи 
- 64 тест-системы ПЦР для проведения 6720 анализов на COVID-19;
- 2 600 тестовых систем для обеспечения быстрого выявления;
- 2000 антисептических спиртосодержащих средств;
- 5000 масок;
- 5000 перчаток для работников здравоохранения;
Передано через ЮСАИД (общая стоимость не включена в данный пункт и содержится в списке помощи через ЮСАИД):
- 10 тысяч хирургических масок; - 10 тысяч перчаток; - 1,4 тысячи халатов; - 200 очков; - 200 масок для лица типа FFP2.
</t>
  </si>
  <si>
    <t>9240 тестов</t>
  </si>
  <si>
    <t>ВОЗ покрыла расходы на бензин группы быстрого реагирования на чрезвычайные ситуации</t>
  </si>
  <si>
    <t>ЮНИСЕФ передал 680 гигиенических наборов для наиболее уязвимых семей Ошской области через местный отдел социальной защиты</t>
  </si>
  <si>
    <t>ЮНИСЕФ передал телевизоры трем государственным школам-интернатам для просмотра видео-уроков, транслируемых по всей стране, по запросу Министерства образования и науки. Использовались собственные финансовые ресурсы ЮНИСЕФ.</t>
  </si>
  <si>
    <t>ЮНИСЕФ предоставил 36 000 упаковок таблеток для очистки воды (180 000 л. чистой воды (NaDCC) 33 мг таблетки/PAC-50)</t>
  </si>
  <si>
    <t>УВКПЧ (агентство ООН в КР)</t>
  </si>
  <si>
    <t xml:space="preserve">Бюро ООН по правам человека в Центральной Азии. Предоставили 45 комплектов средств индивидуальной защиты, 1000 пар медицинских перчаток, 1000 масок, очков и дезинфицирующих средств для Национального центра по предупреждению пыток и офису омбудсмена на сумму 1200 долларов США.
СИЗ предоставляются в рамках программы JSEP при поддержке ЕС и Фонда миростроительства ООН.
Бюро ООН по правам человека в Центральной Азии. Предоставили 45 комплектов средств индивидуальной защиты, 1000 пар медицинских перчаток, 1000 масок, очков и дезинфицирующих средств для Национального центра по предупреждению пыток и офису омбудсмена на сумму 1200 долларов США.
СИЗ предоставляются в рамках программы JSEP при поддержке ЕС и Фонда миростроительства ООН.
</t>
  </si>
  <si>
    <t>20.04.2020 г. Получено:                                                                                                                                       Респираторы N95 – 10 тыс. шт.;
Защитные костюмы – 2000 шт.
Аппараты ИВЛ – 2 шт.
Лекарства:
-Azithromycin – 467 шт.;
-ChloroquinePhosphate – 112 шт.;
-LianhuaQingwenСapsule – 1400 шт.;
-FufangYizhigao – 840 шт.;
-Zukamu – 1400 шт.</t>
  </si>
  <si>
    <t xml:space="preserve">20.06.20 г. 35 концентратов кислорода переданы МЗ КР на сумму 30 000 швейцарских франков </t>
  </si>
  <si>
    <t>предоставлены 4 автомобиля скорой помощи</t>
  </si>
  <si>
    <t>В рамках "Программы социально-экономического развития" планируется закупить медицинское оборудование согласно нуждам МЗ КР</t>
  </si>
  <si>
    <t>Венгрия</t>
  </si>
  <si>
    <t>Глава МИД Венгрии во время рабочего визита в КР 15.07.2020 передал гумпомощь Правительства Венгрии в виде 10 стационарных аппаратов ИВЛ + 10 мобильных аппаратов (для пользования в машинах скорой помощи) = 20 аппаратов ИВЛ. Гумпомощь передана в МЗ КР 15.07.2020 г.</t>
  </si>
  <si>
    <t>По состоянию на 23.07.2020 г. получено и передано в распоряжение МЗ КР в общей сложности 1600 ПЦР тестов - на 160 000 исследований, 1875 реагентов</t>
  </si>
  <si>
    <t>22 июля т.г. в КР прибыл специальный борт с группой военных врачей Министерства обороны России (6 врачебно-сестринских бригад из 20 человек). Специалисты прибыли с аппаратами искусственной вентиляции легких, кислородными концентраторами, пульсоксиметрами и другим оборудованием, а также лекарствами, необходимыми при COVID-19.</t>
  </si>
  <si>
    <t>23 июля т.г. в КР из РФ (Республики Башкортостан) прибыл борт МЧС России с 50 российскими медицинскими специалистами для работы в медицинских учреждениях Кыргызстана и оказания консультативной помощи.</t>
  </si>
  <si>
    <t>23 июля т.г. в ходе встречи Вице-премьер-министра КР А.Исмаиловой с заместителем директора по клинико-аналитической работе ФБУН Центрального НИИ эпидемиологии Роспотребнадзора профессором Н.Пшеничной и группой российских врачей под руководством заместителя министра здравоохранения Республики Башкортостан Е.Кустова, российская делегация передала ПЦР-тесты и реагенты на 50 тыс исследований.</t>
  </si>
  <si>
    <t>26 июля 2020 г. специальным бортом МЧС России предоставлена очередная партия гуманитарной помощи в размере около 150 млн. рублей.
Гуманитарный груз состоит из медицинского оборудования, лекарственных средств и средств индивидуальной защиты (рентгенографический аппарат -5 шт., монитор для анестезиологии и интенсивной терапии с оксометрическим датчиком – 65 шт., монитор для анестезиологии и интенсивной терапии без оксометрического датчика – 5 шт., аппарат искусственной вентиляции легких – 31 шт., лекарственные препараты: эноксапарин натрия – 49350 шт., олокизумаб – 550 шт.,а также медицинские маски – 100000 шт.).</t>
  </si>
  <si>
    <t>6-я партия: 5 тыс. экспресс-тестов,специальные пробирки (25000 штук), наконечники для дозаторов (65000 штук), комбинезоны (500 штук)</t>
  </si>
  <si>
    <t>Консультации</t>
  </si>
  <si>
    <t>ПОвБ ОБСЕ завершил четыре этапа закупки и передачу (на общую сумму 140 тыс. долларов США) средств индивидуальной защиты партнерам принимающей страны в Бишкеке, Баткенской, Джалал-Абадской, Нарынской, Ошской областях по состоянию на 14 июля.
Приоритетные предметы включают в себя:
• многоразовые респираторные маски N95 - 9500 шт .;
• костюмы комбинезоны - 3400 шт .;
• защитные очки - 2500 шт .;
• перчатки - 10000 шт .;
• бесконтактные термометры - 130 шт.</t>
  </si>
  <si>
    <t xml:space="preserve">Переданы СИЗы для обеспечения безопасности медицинских работников в больнице. </t>
  </si>
  <si>
    <t>Средства направлены на обеспечение безопасности участников проекта и сотрудников ГАМСУМО во время вспышки COVID-19 . Кроме того предоставлены Средства индивидуальной защиты: респираторные маски, дезинфицирующие средства для рук.</t>
  </si>
  <si>
    <t>Организован веб-семинар по обмену знаниями между Республикой Корея и Кыргызской Республикой. Кроме того, предполагается организация местных тренингов внутри страны для членов избирательных комиссий, производство учебных и рекламных видеороликов, предоставление средств индивидуальной защиты: одноразовые маски, дезинфицирующие средства для рук, перчатки,
Измерители температуры (дистанционно)</t>
  </si>
  <si>
    <t>Предоставлено 240 гигиенических наборов для семей, содержащих предметы личной гигиены и санитарии уязвимым сообществам Джалалабадской области</t>
  </si>
  <si>
    <t xml:space="preserve">     11.03.2020 г. Минздраву предоставлены:
Операционные маски - 10 000 шт; специальные маски «N95» - 200 шт.; экзаменационные перчатки - 10 000 шт.; защитные костюмы - 1400 шт.; защитные очки - 200 шт.; средства для дезинфекции (100 мл.) - 140 бутылок.</t>
  </si>
  <si>
    <t>15.06.2020 г. в рамках борьбы с коронавирусом Правительство Турции направило Правительству КР нижеуказанную гуманитарную помощь, которая передана Министерству здравоохранения КР 15.07.2020:
1. Аппарат искусственной вентиляции легких (ИВЛ) – 20 шт;
2. Кислородный концентратор – 50 шт;
3. Комплект ПЦР-теста – 20 тысяч шт;
4. Набор для выделения вирусных нуклеиновых кислот – 20 тысяч шт;
5. Защитная маска N95 – 50 тысяч шт;
6. Хирургическая маска – 100 тысяч шт;
7. Защитный костюм – 35 тысяч шт;
8. Защитная маска – козырёк – 2 тысячи шт;
9. Таблетки гидроксихлорохин – 10 тысяч шт.</t>
  </si>
  <si>
    <t>02.04.20 г. прибыла 2-партия: мука - 1000 тонн, защитные комбинезоны - 7000 комплектов, перчатки – 20000 шт., респираторы №95 - 2000 шт., защитные очки - 500 шт., пирометры -200 шт</t>
  </si>
  <si>
    <t>20.05.20 г. прибыла 3-партия: по инициативе Президента РУз Ш.М. Мирзиеева, Узбекистаном принято решение о направлении новой партии гуманитарной помощи Кыргызстану, в числе которых: медицинские кровати с прикроватными тумбами (440 шт.), электронные пирометры (1000 шт.), защитные комбинезоны (2500 шт.), медицинские перчатки (150 тыс. шт.) и медицинские маски                           (150 тыс. шт.).</t>
  </si>
  <si>
    <t>30.05.20 г. прибыла 4-я партия: мука – 1000 тонн, жидкий натрий гипохлорид – 60 тонн, одноразовый респиратор № 95 (FFH2) – 2500 шт., одноразовые перчатки (стерильный) – 5000 шт., одноразовый защитный комбинезон с капюшоном – 2500 шт., одноразовая медицинская маска – 5000 шт</t>
  </si>
  <si>
    <t>04.07.20 г. прибыла 5-я партия: 50 комплектов мобильных концентратов кислорода и 100 аппаратов неинвазивной искусственной вентиляции легких с расходными материалами</t>
  </si>
  <si>
    <t>7.08.2020 г. Переданы лекарственные препараты Обл. объединенные больницы г. Ош – 3 млн. 988 тыс., г.Баткен – 722 050 сом, г .Жалал-Абад – 3млн. 773,5 тыс.</t>
  </si>
  <si>
    <t>15 июля 2020 года Правительство Швейцарии в партнерстве с ЮНФПА в КР передало СИЗы МЗКР. Данная поддержка предоставлена Правительству КР в ответ на COVID-19. Все средства индивидуальной защиты, по согласованию с МЗ, будут переданы для оснащения медицинских мобильных бригад в Чуйской, Нарынской и Ошской областях Кыргызстана.</t>
  </si>
  <si>
    <t>Правительство ЮК планирует выделить 2-ую партию гуманитарной помощи на борьбу с коронавирусом. Посольством направлен запрос в Правительство КР об ориентировании приобретения нужд для КР.МЗ прорабатывается список необходимых подробностей на вышеупомянутую сумму.</t>
  </si>
  <si>
    <t xml:space="preserve">Прорабатывается получение гранта от Правительства ЮК  в виде 2 карет скорой помощи + 2 авто пожарной машины (получатель от КР – МЧС КР). </t>
  </si>
  <si>
    <t>Катар</t>
  </si>
  <si>
    <t>420 кислородных концентраторов переданы МЗ КР</t>
  </si>
  <si>
    <t>Администрация Президента ИРИ</t>
  </si>
  <si>
    <t xml:space="preserve">В период с апреля по июнь 2020 года со стороны ВПП ООН оказана гуманитарная помощь на сумму 3.5 млн. долл. США. В рамках данной кампании около 100 тыс. человек, проживающих за чертой крайней бедности, получат продовольственную помощь (пшеничную муку и растительное масло). 
• 2 041 тонна продовольствия распределена среди 75 000 человек из социально уязвимых семей (апрель-май)
• Продолжается распределение продовольственной помощи (около 700 тонн) среди 30 000 человек из бедных семей.
• Около 170 тонн продовольственной помощ направлено в 22 стационарных учреждения (3 200 человек)
• Мука из программы ВПП ООН по школьному питанию распределена среди 38 541 человек.
Также роздано: 9140 шт. масок; 100 шт. санитайзеров (350 мл.) и 32 шт. санитайзеров (1 л.); перчаток 1350 шт. </t>
  </si>
  <si>
    <t>Неинвазивная искусственная вентиляция легких – 50 шт.,
Инвазивная искусственная вентиляция легких – 10 шт., реагенты (тесты на человека) – 20 000 шт., маски №95 – 100 000 шт., одноразовые маски – 400 000 шт.</t>
  </si>
  <si>
    <t>Ожидается прибытие следующих товаров: термометры бесконтактные – 25 комплектов, пульсоксиметры – 25 комл., дезинфектант жидкий безалкогольный – 2000 емкостей по 500 мл., ИВЛ – 1 комплект, тесты экстракционные – 24 комплекта на 2400 тестов, igG и igM по 25 комплектов на 2400 тестов каждый, тесты PCR – 24 комплекта на 2400 тестов.</t>
  </si>
  <si>
    <t>Средства поступают из той части проекта GIZ «Резервное здравоохранение» (BACKUP Health), которая реализуется по запросу Федерального Министерства по экономическому сотрудничеству и развитию (BMZ). Кампания по повышению осведомленности о профилактике инфекции и инфекционном контроле, а также передача предметов гигиены заключенным и в камеры, лабораторные материалы для НСЛ и СИЗ для обучения сотрудников лабораторий в городе Бишкек и Чуйской области, поддержка в подаче заявки на финансирование COVID-19 (C19RM) в Глобальный фонд.</t>
  </si>
  <si>
    <t>Поддержка/развитие механизмов, обеспечивающих устойчивую реализацию инклюзивных программ многоязычного (двуязычного) образования в Кыргызской Республике. Методическое обеспечение онлайн-уроков.</t>
  </si>
  <si>
    <t>Приобретены и переданы СИЗ, антисептики, маски, респираторы, перчатки, бахилы, фартуки, медицинские шапочки для ГУ МВД, ГУОБДД МВД, Ленинского РОВД, Аппарата Уполномоченного по правам человека, Национального центра по предупреждению пыток, городского эндокринологического центра, Ат-Башинской районной больницы, Токмокской районной больницы, городской больницы №1, ГУОБДД МВД, городского центра по борьбе со СПИДом, центра обсервации в "ГАНСИ"</t>
  </si>
  <si>
    <t>В связи с возрастающими экономическими трудностями и глобальным кризисом медиа-сообщества "Фонд Сороса" поддержал несколько медиа-организаций с разной аудиторией. Это дает возможность различным медиа-организациям повышать осведомленность по теме COVID и адаптацию в условиях кризиса, усиливать подотчетность правительства и консолидировать действия гражданского сектора по защите своих прав и свобод, а также помогает создавать медиа-проекты на короткий период.</t>
  </si>
  <si>
    <t xml:space="preserve">Обеспечение журналистов СИЗ; обеспечение правозащитников из 21 организаций по всей стране и 22 организаций Министерства Юстиции антисептиками, масками, термометрами </t>
  </si>
  <si>
    <t>261 комплект СИЗ для врачей госпиталя при КГМА</t>
  </si>
  <si>
    <t>ПРООН закупил 7000 дополнительных компонентов для комплектов отбора проб, которые будут использоваться с тестовыми комплектами COVID</t>
  </si>
  <si>
    <t>ПРООН закупил 3933 Xpert® Xpress SARS-CoV-2</t>
  </si>
  <si>
    <t>Закупка СИЗ (халаты, защитные очки, перчатки, биологически безопасные мешки, хирургические костюмы, верх и низ костюмов, 1200 респираторов (N95), 10000 трехслойных масок, 72 пульсоксиметров, 50000 масок типа IIR для МЗ) для мобильных групп здравоохранения</t>
  </si>
  <si>
    <t>ПРООН закупил средства индивидуальной защиты (СИЗ) и другие материалы для защиты от коронавируса (COVID-19) для правоохранительных органов, пенитенциарной службы и наркологического центра.</t>
  </si>
  <si>
    <t>ПРООН закупил 33 000 респираторов для врачей и медсестер противотуберкулезных диспансеров</t>
  </si>
  <si>
    <t>ПРООН закупил 3-слойные маски, N95, защитные очки, халаты, перчатки, биологически безопасные мешки</t>
  </si>
  <si>
    <t>Транспортная поддержка для медицинских работников в районах, охваченных COVID-19 (по запросу Министерства здравоохранения) в южном регионе. Транспортная поддержка скорой помощи в Бишкеке будет оказана в августе 2020 года.</t>
  </si>
  <si>
    <t>ЮНФПА закупила СИЗ (перчатки - 285 коробок (50 пар перчаток в коробке), халаты - 9 300 штук, комбинезоны, защита - категории III - 9 300 штук
Хирургические респираторы FFP2 - 6800 штук
Хирургические маски, тип IIR - 10 500 штук
Очки панорамные - 9300 штук
Защитные щитки для лица, многоразового использования - 9300 штук).                      200 000 долларов США (совместно с посольством Швейцарии), 274 000 долларов США (в рамках проекта МПЦФ ООН)</t>
  </si>
  <si>
    <t xml:space="preserve">    Перераспределение 10 000 швейцарских франков в рамках финансируемого Швейцарией проекта по улучшению государственной службы для закупки продуктов питания и гигиенических наборов МСУ для уязвимых групп населения в 26 муниципалитетах-партнерах;
    Поддержка ОМСУ предоставлением СИЗ и дезинфицирующих средств. Дополнительно 95 000 швейцарских франков для поддержки местных поставщиков государственных услуг в области управления отходами и водоснабжения в 30 муниципалитетах, охваченных финансируемым Швейцарией проектом «Улучшение государственных услуг», который осуществляется Хельветас и Институтом политики развития (DPI).</t>
  </si>
  <si>
    <t xml:space="preserve">Турецкое агентство по сотрудничеству и координации (TIKA) </t>
  </si>
  <si>
    <t>TIKA в сотрудничестве с Министерством труда и социального развития Кыргызстана, а также неправительственными организациями раздала 7000 коробок с продуктами питания нуждающимся семьям в Кыргызстане.</t>
  </si>
  <si>
    <t>Турецкое агентство по сотрудничеству и координации (TIKA) передало Министерству здравоохранения Кыргызской Республики, Министерству труда и социального развития Кыргызской Республики и Обществу Красного Полумесяца КР 500 коробок с продуктами питания, 4500 медицинских масок, 4500 защитных перчаток, 600 медицинских комбинезонов, 500 медицинских очков, 1100 антисептиков для доставки в города Бишкек и Баткен.</t>
  </si>
  <si>
    <t>По состоянию на 9 сентября 2020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</si>
</sst>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Arial"/>
    </font>
    <font>
      <b/>
      <sz val="11"/>
      <name val="Calibri"/>
      <family val="2"/>
      <charset val="204"/>
    </font>
    <font>
      <sz val="11"/>
      <name val="Calibri"/>
      <family val="2"/>
      <charset val="204"/>
    </font>
    <font>
      <sz val="11"/>
      <name val="Arial"/>
      <family val="2"/>
      <charset val="204"/>
    </font>
    <font>
      <i/>
      <sz val="11"/>
      <name val="Calibri"/>
      <family val="2"/>
      <charset val="204"/>
    </font>
    <font>
      <i/>
      <sz val="11"/>
      <name val="Arial"/>
      <family val="2"/>
      <charset val="204"/>
    </font>
    <font>
      <b/>
      <sz val="14"/>
      <name val="Calibri"/>
      <family val="2"/>
      <charset val="204"/>
    </font>
    <font>
      <sz val="11"/>
      <name val="Times New Roman"/>
      <family val="1"/>
      <charset val="204"/>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bottom style="thin">
        <color rgb="FF000000"/>
      </bottom>
      <diagonal/>
    </border>
  </borders>
  <cellStyleXfs count="1">
    <xf numFmtId="0" fontId="0" fillId="0" borderId="0"/>
  </cellStyleXfs>
  <cellXfs count="88">
    <xf numFmtId="0" fontId="0" fillId="0" borderId="0" xfId="0" applyFont="1" applyAlignment="1"/>
    <xf numFmtId="0" fontId="1" fillId="0" borderId="1" xfId="0" applyFont="1" applyFill="1" applyBorder="1" applyAlignment="1">
      <alignment horizontal="center" vertical="center"/>
    </xf>
    <xf numFmtId="0" fontId="1" fillId="0" borderId="1" xfId="0" applyFont="1" applyFill="1" applyBorder="1" applyAlignment="1">
      <alignment wrapText="1"/>
    </xf>
    <xf numFmtId="3" fontId="1" fillId="0" borderId="1" xfId="0" applyNumberFormat="1" applyFont="1" applyFill="1" applyBorder="1"/>
    <xf numFmtId="0" fontId="2" fillId="0" borderId="1" xfId="0" applyFont="1" applyFill="1" applyBorder="1"/>
    <xf numFmtId="3" fontId="1" fillId="0" borderId="1" xfId="0" applyNumberFormat="1" applyFont="1" applyFill="1" applyBorder="1" applyAlignment="1">
      <alignment horizontal="right"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3" fontId="2"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righ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14" fontId="2" fillId="0" borderId="1" xfId="0" applyNumberFormat="1" applyFont="1" applyFill="1" applyBorder="1" applyAlignment="1">
      <alignment horizontal="left" vertical="center" wrapText="1"/>
    </xf>
    <xf numFmtId="0" fontId="2" fillId="0" borderId="5" xfId="0" applyFont="1" applyFill="1" applyBorder="1" applyAlignment="1">
      <alignment vertical="center" wrapText="1"/>
    </xf>
    <xf numFmtId="0" fontId="2" fillId="0" borderId="10" xfId="0" applyFont="1" applyFill="1" applyBorder="1" applyAlignment="1">
      <alignment horizontal="center" vertical="center"/>
    </xf>
    <xf numFmtId="0" fontId="5" fillId="0" borderId="0" xfId="0" applyFont="1" applyAlignment="1">
      <alignment horizontal="left" vertical="center"/>
    </xf>
    <xf numFmtId="0" fontId="1" fillId="0" borderId="3" xfId="0" applyFont="1" applyFill="1" applyBorder="1" applyAlignment="1">
      <alignment horizontal="center" vertical="center" wrapText="1"/>
    </xf>
    <xf numFmtId="0" fontId="3" fillId="0" borderId="0" xfId="0" applyFont="1" applyAlignment="1"/>
    <xf numFmtId="0" fontId="3" fillId="0" borderId="0" xfId="0" applyFont="1" applyAlignment="1"/>
    <xf numFmtId="3" fontId="2" fillId="0" borderId="1" xfId="0" applyNumberFormat="1" applyFont="1" applyFill="1" applyBorder="1" applyAlignment="1">
      <alignment horizontal="left" vertical="center" wrapText="1"/>
    </xf>
    <xf numFmtId="0" fontId="3" fillId="0" borderId="0" xfId="0" applyFont="1" applyAlignment="1"/>
    <xf numFmtId="0" fontId="2" fillId="0" borderId="12" xfId="0" applyFont="1" applyFill="1" applyBorder="1" applyAlignment="1">
      <alignment horizontal="center" vertical="center" wrapText="1"/>
    </xf>
    <xf numFmtId="0" fontId="2" fillId="0" borderId="0" xfId="0" applyFont="1" applyFill="1"/>
    <xf numFmtId="0" fontId="4" fillId="0" borderId="0" xfId="0" applyFont="1" applyFill="1" applyAlignment="1">
      <alignment horizontal="right" vertical="center"/>
    </xf>
    <xf numFmtId="0" fontId="3" fillId="0" borderId="0" xfId="0" applyFont="1" applyFill="1" applyAlignment="1"/>
    <xf numFmtId="3" fontId="2" fillId="0" borderId="2" xfId="0" applyNumberFormat="1" applyFont="1" applyFill="1" applyBorder="1" applyAlignment="1">
      <alignment horizontal="right" vertical="center"/>
    </xf>
    <xf numFmtId="0" fontId="3" fillId="0" borderId="5" xfId="0" applyFont="1" applyFill="1" applyBorder="1" applyAlignment="1"/>
    <xf numFmtId="3" fontId="2" fillId="0" borderId="5" xfId="0" applyNumberFormat="1" applyFont="1" applyFill="1" applyBorder="1" applyAlignment="1">
      <alignment horizontal="right" vertical="center"/>
    </xf>
    <xf numFmtId="0" fontId="3" fillId="0" borderId="0" xfId="0" applyFont="1" applyAlignment="1"/>
    <xf numFmtId="0" fontId="3" fillId="0" borderId="0" xfId="0" applyFont="1" applyAlignment="1"/>
    <xf numFmtId="0" fontId="3" fillId="0" borderId="0" xfId="0" applyFont="1" applyAlignment="1"/>
    <xf numFmtId="3" fontId="1" fillId="0" borderId="13" xfId="0" applyNumberFormat="1" applyFont="1" applyFill="1" applyBorder="1" applyAlignment="1">
      <alignment horizontal="right" vertical="center"/>
    </xf>
    <xf numFmtId="3" fontId="1" fillId="0" borderId="12" xfId="0" applyNumberFormat="1" applyFont="1" applyFill="1" applyBorder="1" applyAlignment="1">
      <alignment horizontal="right" vertical="center" wrapText="1"/>
    </xf>
    <xf numFmtId="14" fontId="2" fillId="0" borderId="12" xfId="0" applyNumberFormat="1" applyFont="1" applyFill="1" applyBorder="1" applyAlignment="1">
      <alignment horizontal="left" vertical="center" wrapText="1"/>
    </xf>
    <xf numFmtId="0" fontId="7" fillId="0" borderId="5" xfId="0" applyFont="1" applyFill="1" applyBorder="1" applyAlignment="1">
      <alignment vertical="top" wrapText="1"/>
    </xf>
    <xf numFmtId="0" fontId="3" fillId="0" borderId="5" xfId="0" applyFont="1" applyFill="1" applyBorder="1" applyAlignment="1">
      <alignment horizontal="center" vertical="top" wrapText="1"/>
    </xf>
    <xf numFmtId="0" fontId="5" fillId="0" borderId="0" xfId="0" applyFont="1" applyFill="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xf numFmtId="3" fontId="1" fillId="2" borderId="1" xfId="0" applyNumberFormat="1" applyFont="1" applyFill="1" applyBorder="1"/>
    <xf numFmtId="0" fontId="2" fillId="0" borderId="2" xfId="0" applyFont="1" applyFill="1" applyBorder="1" applyAlignment="1">
      <alignment horizontal="center" vertical="center"/>
    </xf>
    <xf numFmtId="0" fontId="3" fillId="0" borderId="3" xfId="0" applyFont="1" applyFill="1" applyBorder="1"/>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0" fontId="3" fillId="0" borderId="0" xfId="0" applyFont="1" applyFill="1" applyAlignment="1"/>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3" fillId="0" borderId="3" xfId="0" applyFont="1" applyFill="1" applyBorder="1"/>
    <xf numFmtId="0" fontId="3" fillId="0" borderId="4" xfId="0" applyFont="1" applyFill="1" applyBorder="1"/>
    <xf numFmtId="3" fontId="1" fillId="0" borderId="2"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 fillId="0" borderId="7" xfId="0" applyNumberFormat="1" applyFont="1" applyFill="1" applyBorder="1" applyAlignment="1">
      <alignment horizontal="center" vertical="center"/>
    </xf>
    <xf numFmtId="3" fontId="1" fillId="0" borderId="8" xfId="0" applyNumberFormat="1" applyFont="1" applyFill="1" applyBorder="1" applyAlignment="1">
      <alignment horizontal="center" vertical="center"/>
    </xf>
    <xf numFmtId="3" fontId="1" fillId="0" borderId="9"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6" fillId="0" borderId="0" xfId="0" applyFont="1" applyFill="1" applyAlignment="1">
      <alignment horizontal="center" vertical="center"/>
    </xf>
    <xf numFmtId="0" fontId="3" fillId="0" borderId="0" xfId="0" applyFont="1" applyFill="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58"/>
  <sheetViews>
    <sheetView tabSelected="1" zoomScale="115" zoomScaleNormal="115" workbookViewId="0">
      <pane ySplit="10" topLeftCell="A11" activePane="bottomLeft" state="frozen"/>
      <selection pane="bottomLeft" activeCell="G13" sqref="G13"/>
    </sheetView>
  </sheetViews>
  <sheetFormatPr defaultColWidth="12.625" defaultRowHeight="15" customHeight="1" x14ac:dyDescent="0.2"/>
  <cols>
    <col min="1" max="1" width="7.625" style="25" customWidth="1"/>
    <col min="2" max="2" width="3.875" style="25" customWidth="1"/>
    <col min="3" max="3" width="17.75" style="25" customWidth="1"/>
    <col min="4" max="4" width="12.875" style="25" customWidth="1"/>
    <col min="5" max="5" width="15.875" style="25" customWidth="1"/>
    <col min="6" max="6" width="14.75" style="25" customWidth="1"/>
    <col min="7" max="7" width="68.625" style="25" customWidth="1"/>
    <col min="8" max="26" width="7.625" style="25" customWidth="1"/>
    <col min="27" max="16384" width="12.625" style="25"/>
  </cols>
  <sheetData>
    <row r="2" spans="2:10" x14ac:dyDescent="0.2">
      <c r="B2" s="32"/>
      <c r="C2" s="32"/>
      <c r="D2" s="32"/>
      <c r="E2" s="32"/>
      <c r="F2" s="32"/>
      <c r="G2" s="31" t="s">
        <v>179</v>
      </c>
      <c r="J2" s="23"/>
    </row>
    <row r="3" spans="2:10" ht="14.25" x14ac:dyDescent="0.2">
      <c r="B3" s="32"/>
      <c r="C3" s="32"/>
      <c r="D3" s="32"/>
      <c r="E3" s="32"/>
      <c r="F3" s="32"/>
      <c r="G3" s="44"/>
      <c r="J3" s="23"/>
    </row>
    <row r="4" spans="2:10" ht="18.75" x14ac:dyDescent="0.2">
      <c r="B4" s="32"/>
      <c r="C4" s="86" t="s">
        <v>0</v>
      </c>
      <c r="D4" s="87"/>
      <c r="E4" s="87"/>
      <c r="F4" s="87"/>
      <c r="G4" s="87"/>
    </row>
    <row r="5" spans="2:10" ht="18.75" x14ac:dyDescent="0.2">
      <c r="B5" s="32"/>
      <c r="C5" s="86" t="s">
        <v>1</v>
      </c>
      <c r="D5" s="87"/>
      <c r="E5" s="87"/>
      <c r="F5" s="87"/>
      <c r="G5" s="87"/>
    </row>
    <row r="6" spans="2:10" ht="18.75" x14ac:dyDescent="0.2">
      <c r="B6" s="32"/>
      <c r="C6" s="86" t="s">
        <v>2</v>
      </c>
      <c r="D6" s="87"/>
      <c r="E6" s="87"/>
      <c r="F6" s="87"/>
      <c r="G6" s="87"/>
    </row>
    <row r="7" spans="2:10" ht="15" customHeight="1" x14ac:dyDescent="0.2">
      <c r="B7" s="32"/>
      <c r="C7" s="32"/>
      <c r="D7" s="32"/>
      <c r="E7" s="32"/>
      <c r="F7" s="32"/>
      <c r="G7" s="32"/>
    </row>
    <row r="8" spans="2:10" x14ac:dyDescent="0.25">
      <c r="B8" s="30"/>
      <c r="C8" s="30"/>
      <c r="D8" s="30"/>
      <c r="E8" s="30"/>
      <c r="F8" s="30"/>
      <c r="G8" s="31" t="s">
        <v>3</v>
      </c>
    </row>
    <row r="9" spans="2:10" ht="45" x14ac:dyDescent="0.2">
      <c r="B9" s="45" t="s">
        <v>4</v>
      </c>
      <c r="C9" s="46" t="s">
        <v>5</v>
      </c>
      <c r="D9" s="46" t="s">
        <v>6</v>
      </c>
      <c r="E9" s="46" t="s">
        <v>7</v>
      </c>
      <c r="F9" s="46" t="s">
        <v>8</v>
      </c>
      <c r="G9" s="45" t="s">
        <v>9</v>
      </c>
    </row>
    <row r="10" spans="2:10" x14ac:dyDescent="0.25">
      <c r="B10" s="47"/>
      <c r="C10" s="45" t="s">
        <v>10</v>
      </c>
      <c r="D10" s="48">
        <f>F10+E10</f>
        <v>29784012.045249481</v>
      </c>
      <c r="E10" s="48">
        <f>E11+E95</f>
        <v>13922131.9</v>
      </c>
      <c r="F10" s="48">
        <f>F11+F95</f>
        <v>15861880.14524948</v>
      </c>
      <c r="G10" s="47"/>
    </row>
    <row r="11" spans="2:10" ht="30" x14ac:dyDescent="0.25">
      <c r="B11" s="1" t="s">
        <v>11</v>
      </c>
      <c r="C11" s="2" t="s">
        <v>13</v>
      </c>
      <c r="D11" s="3">
        <f>F11+E11</f>
        <v>17691189.271251343</v>
      </c>
      <c r="E11" s="3">
        <f>E12+E15+E16+E17+E21+E22+E29+E37+E46+E47+E48+E52+E53+E57+E71+E79+E80+E81+E84+E20+E91+E70+E90+E89</f>
        <v>8822131.9000000004</v>
      </c>
      <c r="F11" s="3">
        <f>F12+F15+F16+F17+F21+F22+F29+F37+F46+F47+F48+F52+F53+F57+F71+F79+F80+F81+F84+F20+F91+F70+F90+F89+F92</f>
        <v>8869057.3712513447</v>
      </c>
      <c r="G11" s="4"/>
    </row>
    <row r="12" spans="2:10" x14ac:dyDescent="0.25">
      <c r="B12" s="69">
        <v>1</v>
      </c>
      <c r="C12" s="72" t="s">
        <v>14</v>
      </c>
      <c r="D12" s="1" t="s">
        <v>12</v>
      </c>
      <c r="E12" s="5">
        <f>E13+E14</f>
        <v>450000</v>
      </c>
      <c r="F12" s="5">
        <f>F13</f>
        <v>200000</v>
      </c>
      <c r="G12" s="4"/>
    </row>
    <row r="13" spans="2:10" ht="285" x14ac:dyDescent="0.2">
      <c r="B13" s="76"/>
      <c r="C13" s="76"/>
      <c r="D13" s="6" t="s">
        <v>15</v>
      </c>
      <c r="E13" s="7"/>
      <c r="F13" s="7">
        <v>200000</v>
      </c>
      <c r="G13" s="9" t="s">
        <v>16</v>
      </c>
    </row>
    <row r="14" spans="2:10" ht="30" x14ac:dyDescent="0.2">
      <c r="B14" s="77"/>
      <c r="C14" s="77"/>
      <c r="D14" s="6" t="s">
        <v>17</v>
      </c>
      <c r="E14" s="7">
        <v>450000</v>
      </c>
      <c r="F14" s="8" t="s">
        <v>105</v>
      </c>
      <c r="G14" s="9" t="s">
        <v>18</v>
      </c>
    </row>
    <row r="15" spans="2:10" ht="30" x14ac:dyDescent="0.2">
      <c r="B15" s="10">
        <v>2</v>
      </c>
      <c r="C15" s="11" t="s">
        <v>19</v>
      </c>
      <c r="D15" s="6" t="s">
        <v>15</v>
      </c>
      <c r="E15" s="5"/>
      <c r="F15" s="5">
        <v>350000</v>
      </c>
      <c r="G15" s="9" t="s">
        <v>20</v>
      </c>
    </row>
    <row r="16" spans="2:10" ht="105" x14ac:dyDescent="0.2">
      <c r="B16" s="12">
        <v>5</v>
      </c>
      <c r="C16" s="13" t="s">
        <v>21</v>
      </c>
      <c r="D16" s="8" t="s">
        <v>15</v>
      </c>
      <c r="E16" s="5">
        <f>(529519-43000)*1.1</f>
        <v>535170.9</v>
      </c>
      <c r="F16" s="5">
        <f>43000*1.1</f>
        <v>47300.000000000007</v>
      </c>
      <c r="G16" s="9" t="s">
        <v>22</v>
      </c>
    </row>
    <row r="17" spans="2:7" s="38" customFormat="1" ht="15" customHeight="1" x14ac:dyDescent="0.2">
      <c r="B17" s="69">
        <v>7</v>
      </c>
      <c r="C17" s="66" t="s">
        <v>23</v>
      </c>
      <c r="D17" s="15" t="s">
        <v>12</v>
      </c>
      <c r="E17" s="5">
        <f>E18+E19</f>
        <v>650360</v>
      </c>
      <c r="F17" s="5">
        <f>F18+F19</f>
        <v>14640</v>
      </c>
      <c r="G17" s="9"/>
    </row>
    <row r="18" spans="2:7" ht="76.5" customHeight="1" x14ac:dyDescent="0.2">
      <c r="B18" s="70"/>
      <c r="C18" s="67"/>
      <c r="D18" s="8" t="s">
        <v>15</v>
      </c>
      <c r="E18" s="7">
        <v>547320</v>
      </c>
      <c r="F18" s="7">
        <v>2680</v>
      </c>
      <c r="G18" s="9" t="s">
        <v>24</v>
      </c>
    </row>
    <row r="19" spans="2:7" s="38" customFormat="1" ht="120" x14ac:dyDescent="0.2">
      <c r="B19" s="71"/>
      <c r="C19" s="68"/>
      <c r="D19" s="8" t="s">
        <v>15</v>
      </c>
      <c r="E19" s="7">
        <v>103040</v>
      </c>
      <c r="F19" s="7">
        <v>11960</v>
      </c>
      <c r="G19" s="9" t="s">
        <v>161</v>
      </c>
    </row>
    <row r="20" spans="2:7" ht="210" x14ac:dyDescent="0.2">
      <c r="B20" s="10">
        <v>8</v>
      </c>
      <c r="C20" s="11" t="s">
        <v>25</v>
      </c>
      <c r="D20" s="8" t="s">
        <v>15</v>
      </c>
      <c r="E20" s="5">
        <v>5000</v>
      </c>
      <c r="F20" s="5">
        <v>380000</v>
      </c>
      <c r="G20" s="9" t="s">
        <v>26</v>
      </c>
    </row>
    <row r="21" spans="2:7" ht="45" x14ac:dyDescent="0.2">
      <c r="B21" s="6">
        <v>8</v>
      </c>
      <c r="C21" s="9" t="s">
        <v>27</v>
      </c>
      <c r="D21" s="8" t="s">
        <v>17</v>
      </c>
      <c r="E21" s="5">
        <v>3000000</v>
      </c>
      <c r="F21" s="5"/>
      <c r="G21" s="9" t="s">
        <v>28</v>
      </c>
    </row>
    <row r="22" spans="2:7" ht="15" customHeight="1" x14ac:dyDescent="0.25">
      <c r="B22" s="69">
        <v>9</v>
      </c>
      <c r="C22" s="72" t="s">
        <v>29</v>
      </c>
      <c r="D22" s="1" t="s">
        <v>12</v>
      </c>
      <c r="E22" s="5">
        <f>E23+E24+E25+E27+E28</f>
        <v>3126000</v>
      </c>
      <c r="F22" s="5">
        <f>F23+F24+F25+F28+F26</f>
        <v>907743</v>
      </c>
      <c r="G22" s="4"/>
    </row>
    <row r="23" spans="2:7" ht="198.75" customHeight="1" x14ac:dyDescent="0.2">
      <c r="B23" s="76"/>
      <c r="C23" s="76"/>
      <c r="D23" s="8" t="s">
        <v>15</v>
      </c>
      <c r="E23" s="7"/>
      <c r="F23" s="7">
        <v>170000</v>
      </c>
      <c r="G23" s="9" t="s">
        <v>30</v>
      </c>
    </row>
    <row r="24" spans="2:7" ht="77.25" customHeight="1" x14ac:dyDescent="0.2">
      <c r="B24" s="76"/>
      <c r="C24" s="76"/>
      <c r="D24" s="8" t="s">
        <v>15</v>
      </c>
      <c r="E24" s="7"/>
      <c r="F24" s="7">
        <v>313792</v>
      </c>
      <c r="G24" s="9" t="s">
        <v>31</v>
      </c>
    </row>
    <row r="25" spans="2:7" ht="90" customHeight="1" x14ac:dyDescent="0.2">
      <c r="B25" s="76"/>
      <c r="C25" s="76"/>
      <c r="D25" s="8" t="s">
        <v>15</v>
      </c>
      <c r="E25" s="7">
        <v>2500000</v>
      </c>
      <c r="F25" s="7">
        <v>400000</v>
      </c>
      <c r="G25" s="9" t="s">
        <v>32</v>
      </c>
    </row>
    <row r="26" spans="2:7" ht="60" x14ac:dyDescent="0.2">
      <c r="B26" s="76"/>
      <c r="C26" s="76"/>
      <c r="D26" s="8" t="s">
        <v>15</v>
      </c>
      <c r="E26" s="7"/>
      <c r="F26" s="14">
        <v>23951</v>
      </c>
      <c r="G26" s="9" t="s">
        <v>145</v>
      </c>
    </row>
    <row r="27" spans="2:7" ht="60" x14ac:dyDescent="0.2">
      <c r="B27" s="76"/>
      <c r="C27" s="76"/>
      <c r="D27" s="8" t="s">
        <v>15</v>
      </c>
      <c r="E27" s="7">
        <v>590000</v>
      </c>
      <c r="F27" s="8" t="s">
        <v>105</v>
      </c>
      <c r="G27" s="9" t="s">
        <v>33</v>
      </c>
    </row>
    <row r="28" spans="2:7" ht="45" x14ac:dyDescent="0.2">
      <c r="B28" s="77"/>
      <c r="C28" s="77"/>
      <c r="D28" s="8" t="s">
        <v>15</v>
      </c>
      <c r="E28" s="7">
        <v>36000</v>
      </c>
      <c r="F28" s="6"/>
      <c r="G28" s="9" t="s">
        <v>34</v>
      </c>
    </row>
    <row r="29" spans="2:7" ht="15.75" customHeight="1" x14ac:dyDescent="0.25">
      <c r="B29" s="69">
        <v>10</v>
      </c>
      <c r="C29" s="66" t="s">
        <v>35</v>
      </c>
      <c r="D29" s="1" t="s">
        <v>12</v>
      </c>
      <c r="E29" s="5">
        <f>E30+E31+E32+E33+E34+E35+E36</f>
        <v>300000</v>
      </c>
      <c r="F29" s="5">
        <f>F30+F31+F32+F33+F34+F35+F36</f>
        <v>132500</v>
      </c>
      <c r="G29" s="4"/>
    </row>
    <row r="30" spans="2:7" x14ac:dyDescent="0.2">
      <c r="B30" s="70"/>
      <c r="C30" s="67"/>
      <c r="D30" s="8" t="s">
        <v>15</v>
      </c>
      <c r="E30" s="7"/>
      <c r="F30" s="7">
        <v>50000</v>
      </c>
      <c r="G30" s="9" t="s">
        <v>36</v>
      </c>
    </row>
    <row r="31" spans="2:7" ht="45" x14ac:dyDescent="0.2">
      <c r="B31" s="70"/>
      <c r="C31" s="67"/>
      <c r="D31" s="8" t="s">
        <v>15</v>
      </c>
      <c r="E31" s="7"/>
      <c r="F31" s="7">
        <v>2500</v>
      </c>
      <c r="G31" s="9" t="s">
        <v>37</v>
      </c>
    </row>
    <row r="32" spans="2:7" ht="60" x14ac:dyDescent="0.2">
      <c r="B32" s="70"/>
      <c r="C32" s="67"/>
      <c r="D32" s="8" t="s">
        <v>15</v>
      </c>
      <c r="E32" s="7"/>
      <c r="F32" s="14">
        <v>15000</v>
      </c>
      <c r="G32" s="9" t="s">
        <v>38</v>
      </c>
    </row>
    <row r="33" spans="2:7" ht="45" x14ac:dyDescent="0.2">
      <c r="B33" s="70"/>
      <c r="C33" s="67"/>
      <c r="D33" s="8" t="s">
        <v>15</v>
      </c>
      <c r="E33" s="7"/>
      <c r="F33" s="7">
        <v>50000</v>
      </c>
      <c r="G33" s="9" t="s">
        <v>39</v>
      </c>
    </row>
    <row r="34" spans="2:7" s="28" customFormat="1" ht="60" x14ac:dyDescent="0.2">
      <c r="B34" s="70"/>
      <c r="C34" s="67"/>
      <c r="D34" s="52" t="s">
        <v>15</v>
      </c>
      <c r="E34" s="57"/>
      <c r="F34" s="33">
        <v>10000</v>
      </c>
      <c r="G34" s="51" t="s">
        <v>142</v>
      </c>
    </row>
    <row r="35" spans="2:7" s="28" customFormat="1" ht="30" x14ac:dyDescent="0.2">
      <c r="B35" s="70"/>
      <c r="C35" s="67"/>
      <c r="D35" s="58" t="s">
        <v>15</v>
      </c>
      <c r="E35" s="34"/>
      <c r="F35" s="35">
        <v>5000</v>
      </c>
      <c r="G35" s="51" t="s">
        <v>141</v>
      </c>
    </row>
    <row r="36" spans="2:7" s="28" customFormat="1" ht="90" x14ac:dyDescent="0.2">
      <c r="B36" s="71"/>
      <c r="C36" s="68"/>
      <c r="D36" s="58" t="s">
        <v>15</v>
      </c>
      <c r="E36" s="35">
        <v>300000</v>
      </c>
      <c r="F36" s="34"/>
      <c r="G36" s="51" t="s">
        <v>143</v>
      </c>
    </row>
    <row r="37" spans="2:7" ht="15" customHeight="1" x14ac:dyDescent="0.2">
      <c r="B37" s="69">
        <v>11</v>
      </c>
      <c r="C37" s="72" t="s">
        <v>40</v>
      </c>
      <c r="D37" s="15" t="s">
        <v>12</v>
      </c>
      <c r="E37" s="5">
        <f>SUM(E38:E45)</f>
        <v>200000</v>
      </c>
      <c r="F37" s="5">
        <f>SUM(F38:F45)</f>
        <v>337415.48415457067</v>
      </c>
      <c r="G37" s="9"/>
    </row>
    <row r="38" spans="2:7" ht="150" x14ac:dyDescent="0.2">
      <c r="B38" s="70"/>
      <c r="C38" s="73"/>
      <c r="D38" s="8" t="s">
        <v>15</v>
      </c>
      <c r="E38" s="7">
        <v>200000</v>
      </c>
      <c r="F38" s="7">
        <v>100000</v>
      </c>
      <c r="G38" s="9" t="s">
        <v>41</v>
      </c>
    </row>
    <row r="39" spans="2:7" ht="60" x14ac:dyDescent="0.2">
      <c r="B39" s="70"/>
      <c r="C39" s="73"/>
      <c r="D39" s="8" t="s">
        <v>15</v>
      </c>
      <c r="E39" s="7"/>
      <c r="F39" s="7">
        <f>813400/74</f>
        <v>10991.891891891892</v>
      </c>
      <c r="G39" s="9" t="s">
        <v>112</v>
      </c>
    </row>
    <row r="40" spans="2:7" s="38" customFormat="1" ht="45" x14ac:dyDescent="0.2">
      <c r="B40" s="70"/>
      <c r="C40" s="73"/>
      <c r="D40" s="8" t="s">
        <v>17</v>
      </c>
      <c r="E40" s="7"/>
      <c r="F40" s="7">
        <v>14000</v>
      </c>
      <c r="G40" s="9" t="s">
        <v>162</v>
      </c>
    </row>
    <row r="41" spans="2:7" s="38" customFormat="1" ht="105" x14ac:dyDescent="0.2">
      <c r="B41" s="70"/>
      <c r="C41" s="73"/>
      <c r="D41" s="8" t="s">
        <v>15</v>
      </c>
      <c r="E41" s="7"/>
      <c r="F41" s="7">
        <v>50943</v>
      </c>
      <c r="G41" s="9" t="s">
        <v>163</v>
      </c>
    </row>
    <row r="42" spans="2:7" s="38" customFormat="1" ht="105" x14ac:dyDescent="0.2">
      <c r="B42" s="70"/>
      <c r="C42" s="73"/>
      <c r="D42" s="8" t="s">
        <v>15</v>
      </c>
      <c r="E42" s="7"/>
      <c r="F42" s="7">
        <v>37000</v>
      </c>
      <c r="G42" s="9" t="s">
        <v>164</v>
      </c>
    </row>
    <row r="43" spans="2:7" s="38" customFormat="1" ht="45" x14ac:dyDescent="0.2">
      <c r="B43" s="70"/>
      <c r="C43" s="73"/>
      <c r="D43" s="8" t="s">
        <v>15</v>
      </c>
      <c r="E43" s="7"/>
      <c r="F43" s="7">
        <v>48673.05</v>
      </c>
      <c r="G43" s="9" t="s">
        <v>165</v>
      </c>
    </row>
    <row r="44" spans="2:7" s="38" customFormat="1" x14ac:dyDescent="0.2">
      <c r="B44" s="70"/>
      <c r="C44" s="73"/>
      <c r="D44" s="8" t="s">
        <v>15</v>
      </c>
      <c r="E44" s="7"/>
      <c r="F44" s="7">
        <v>4500</v>
      </c>
      <c r="G44" s="9" t="s">
        <v>166</v>
      </c>
    </row>
    <row r="45" spans="2:7" s="36" customFormat="1" ht="30" x14ac:dyDescent="0.2">
      <c r="B45" s="71"/>
      <c r="C45" s="74"/>
      <c r="D45" s="8" t="s">
        <v>15</v>
      </c>
      <c r="E45" s="7"/>
      <c r="F45" s="7">
        <f>(3988000+722050+773500)/76.9</f>
        <v>71307.542262678791</v>
      </c>
      <c r="G45" s="9" t="s">
        <v>151</v>
      </c>
    </row>
    <row r="46" spans="2:7" ht="135" x14ac:dyDescent="0.2">
      <c r="B46" s="55">
        <v>12</v>
      </c>
      <c r="C46" s="56" t="s">
        <v>42</v>
      </c>
      <c r="D46" s="8" t="s">
        <v>15</v>
      </c>
      <c r="E46" s="5">
        <v>64000</v>
      </c>
      <c r="F46" s="5">
        <v>36000</v>
      </c>
      <c r="G46" s="9" t="s">
        <v>43</v>
      </c>
    </row>
    <row r="47" spans="2:7" ht="135" x14ac:dyDescent="0.2">
      <c r="B47" s="55">
        <v>13</v>
      </c>
      <c r="C47" s="56" t="s">
        <v>44</v>
      </c>
      <c r="D47" s="8" t="s">
        <v>15</v>
      </c>
      <c r="E47" s="5">
        <v>200000</v>
      </c>
      <c r="F47" s="6"/>
      <c r="G47" s="9" t="s">
        <v>45</v>
      </c>
    </row>
    <row r="48" spans="2:7" ht="15.75" customHeight="1" x14ac:dyDescent="0.25">
      <c r="B48" s="69">
        <v>14</v>
      </c>
      <c r="C48" s="66" t="s">
        <v>46</v>
      </c>
      <c r="D48" s="1" t="s">
        <v>12</v>
      </c>
      <c r="E48" s="5"/>
      <c r="F48" s="5">
        <f>F49+F50+F51</f>
        <v>319000</v>
      </c>
      <c r="G48" s="4"/>
    </row>
    <row r="49" spans="2:7" ht="30" x14ac:dyDescent="0.2">
      <c r="B49" s="70"/>
      <c r="C49" s="67"/>
      <c r="D49" s="8" t="s">
        <v>15</v>
      </c>
      <c r="E49" s="7"/>
      <c r="F49" s="14">
        <v>4000</v>
      </c>
      <c r="G49" s="9" t="s">
        <v>47</v>
      </c>
    </row>
    <row r="50" spans="2:7" ht="45" x14ac:dyDescent="0.2">
      <c r="B50" s="70"/>
      <c r="C50" s="67"/>
      <c r="D50" s="8" t="s">
        <v>15</v>
      </c>
      <c r="E50" s="14"/>
      <c r="F50" s="14">
        <v>300000</v>
      </c>
      <c r="G50" s="9" t="s">
        <v>48</v>
      </c>
    </row>
    <row r="51" spans="2:7" s="28" customFormat="1" ht="30" x14ac:dyDescent="0.2">
      <c r="B51" s="71"/>
      <c r="C51" s="68"/>
      <c r="D51" s="8" t="s">
        <v>15</v>
      </c>
      <c r="E51" s="14"/>
      <c r="F51" s="14">
        <v>15000</v>
      </c>
      <c r="G51" s="59" t="s">
        <v>144</v>
      </c>
    </row>
    <row r="52" spans="2:7" ht="150" x14ac:dyDescent="0.2">
      <c r="B52" s="55">
        <v>15</v>
      </c>
      <c r="C52" s="56" t="s">
        <v>49</v>
      </c>
      <c r="D52" s="8" t="s">
        <v>15</v>
      </c>
      <c r="E52" s="16"/>
      <c r="F52" s="16">
        <v>140000</v>
      </c>
      <c r="G52" s="9" t="s">
        <v>140</v>
      </c>
    </row>
    <row r="53" spans="2:7" x14ac:dyDescent="0.2">
      <c r="B53" s="69">
        <v>16</v>
      </c>
      <c r="C53" s="66" t="s">
        <v>50</v>
      </c>
      <c r="D53" s="15" t="s">
        <v>12</v>
      </c>
      <c r="E53" s="16">
        <f>SUM(E54:E56)</f>
        <v>261601</v>
      </c>
      <c r="F53" s="16">
        <f>SUM(F54:F56)</f>
        <v>282603</v>
      </c>
      <c r="G53" s="9"/>
    </row>
    <row r="54" spans="2:7" ht="255" x14ac:dyDescent="0.2">
      <c r="B54" s="70"/>
      <c r="C54" s="67"/>
      <c r="D54" s="8" t="s">
        <v>15</v>
      </c>
      <c r="E54" s="7">
        <v>61601</v>
      </c>
      <c r="F54" s="7">
        <v>4594</v>
      </c>
      <c r="G54" s="9" t="s">
        <v>119</v>
      </c>
    </row>
    <row r="55" spans="2:7" x14ac:dyDescent="0.2">
      <c r="B55" s="70"/>
      <c r="C55" s="67"/>
      <c r="D55" s="8" t="s">
        <v>15</v>
      </c>
      <c r="E55" s="7">
        <v>200000</v>
      </c>
      <c r="F55" s="7">
        <v>275000</v>
      </c>
      <c r="G55" s="9" t="s">
        <v>120</v>
      </c>
    </row>
    <row r="56" spans="2:7" ht="30" x14ac:dyDescent="0.2">
      <c r="B56" s="71"/>
      <c r="C56" s="68"/>
      <c r="D56" s="8" t="s">
        <v>15</v>
      </c>
      <c r="E56" s="7">
        <v>0</v>
      </c>
      <c r="F56" s="7">
        <v>3009</v>
      </c>
      <c r="G56" s="9" t="s">
        <v>121</v>
      </c>
    </row>
    <row r="57" spans="2:7" ht="15.75" customHeight="1" x14ac:dyDescent="0.25">
      <c r="B57" s="69">
        <v>17</v>
      </c>
      <c r="C57" s="72" t="s">
        <v>51</v>
      </c>
      <c r="D57" s="1" t="s">
        <v>12</v>
      </c>
      <c r="E57" s="5">
        <f>SUM(E58:E69)</f>
        <v>20000</v>
      </c>
      <c r="F57" s="5">
        <f>SUM(F58:F69)</f>
        <v>1085232</v>
      </c>
      <c r="G57" s="4"/>
    </row>
    <row r="58" spans="2:7" ht="60" x14ac:dyDescent="0.2">
      <c r="B58" s="76"/>
      <c r="C58" s="76"/>
      <c r="D58" s="8" t="s">
        <v>15</v>
      </c>
      <c r="E58" s="7"/>
      <c r="F58" s="7">
        <v>256800</v>
      </c>
      <c r="G58" s="9" t="s">
        <v>52</v>
      </c>
    </row>
    <row r="59" spans="2:7" ht="30" x14ac:dyDescent="0.2">
      <c r="B59" s="76"/>
      <c r="C59" s="76"/>
      <c r="D59" s="8" t="s">
        <v>15</v>
      </c>
      <c r="E59" s="7"/>
      <c r="F59" s="7">
        <v>47251</v>
      </c>
      <c r="G59" s="9" t="s">
        <v>53</v>
      </c>
    </row>
    <row r="60" spans="2:7" ht="30" x14ac:dyDescent="0.2">
      <c r="B60" s="76"/>
      <c r="C60" s="76"/>
      <c r="D60" s="8" t="s">
        <v>15</v>
      </c>
      <c r="E60" s="7"/>
      <c r="F60" s="7">
        <v>22000</v>
      </c>
      <c r="G60" s="9" t="s">
        <v>54</v>
      </c>
    </row>
    <row r="61" spans="2:7" ht="45" x14ac:dyDescent="0.2">
      <c r="B61" s="76"/>
      <c r="C61" s="76"/>
      <c r="D61" s="8" t="s">
        <v>15</v>
      </c>
      <c r="E61" s="7"/>
      <c r="F61" s="7">
        <v>2064</v>
      </c>
      <c r="G61" s="9" t="s">
        <v>118</v>
      </c>
    </row>
    <row r="62" spans="2:7" ht="45" x14ac:dyDescent="0.2">
      <c r="B62" s="76"/>
      <c r="C62" s="76"/>
      <c r="D62" s="8" t="s">
        <v>15</v>
      </c>
      <c r="E62" s="7"/>
      <c r="F62" s="7">
        <v>138794</v>
      </c>
      <c r="G62" s="9" t="s">
        <v>55</v>
      </c>
    </row>
    <row r="63" spans="2:7" s="38" customFormat="1" ht="30" x14ac:dyDescent="0.2">
      <c r="B63" s="76"/>
      <c r="C63" s="76"/>
      <c r="D63" s="8" t="s">
        <v>15</v>
      </c>
      <c r="E63" s="7"/>
      <c r="F63" s="14">
        <v>21897</v>
      </c>
      <c r="G63" s="9" t="s">
        <v>167</v>
      </c>
    </row>
    <row r="64" spans="2:7" s="38" customFormat="1" x14ac:dyDescent="0.2">
      <c r="B64" s="76"/>
      <c r="C64" s="76"/>
      <c r="D64" s="8" t="s">
        <v>15</v>
      </c>
      <c r="E64" s="7"/>
      <c r="F64" s="14">
        <v>105000</v>
      </c>
      <c r="G64" s="9" t="s">
        <v>168</v>
      </c>
    </row>
    <row r="65" spans="2:7" s="38" customFormat="1" ht="60" x14ac:dyDescent="0.2">
      <c r="B65" s="76"/>
      <c r="C65" s="76"/>
      <c r="D65" s="8" t="s">
        <v>15</v>
      </c>
      <c r="E65" s="7"/>
      <c r="F65" s="14">
        <v>225303</v>
      </c>
      <c r="G65" s="9" t="s">
        <v>169</v>
      </c>
    </row>
    <row r="66" spans="2:7" s="38" customFormat="1" ht="45" x14ac:dyDescent="0.2">
      <c r="B66" s="76"/>
      <c r="C66" s="76"/>
      <c r="D66" s="8" t="s">
        <v>15</v>
      </c>
      <c r="E66" s="7"/>
      <c r="F66" s="14">
        <v>30412</v>
      </c>
      <c r="G66" s="9" t="s">
        <v>170</v>
      </c>
    </row>
    <row r="67" spans="2:7" s="38" customFormat="1" ht="30" x14ac:dyDescent="0.2">
      <c r="B67" s="76"/>
      <c r="C67" s="76"/>
      <c r="D67" s="8" t="s">
        <v>15</v>
      </c>
      <c r="E67" s="7"/>
      <c r="F67" s="14">
        <v>80640</v>
      </c>
      <c r="G67" s="9" t="s">
        <v>171</v>
      </c>
    </row>
    <row r="68" spans="2:7" s="38" customFormat="1" ht="30" x14ac:dyDescent="0.2">
      <c r="B68" s="76"/>
      <c r="C68" s="76"/>
      <c r="D68" s="8" t="s">
        <v>15</v>
      </c>
      <c r="E68" s="7"/>
      <c r="F68" s="14">
        <v>155071</v>
      </c>
      <c r="G68" s="9" t="s">
        <v>172</v>
      </c>
    </row>
    <row r="69" spans="2:7" ht="45" x14ac:dyDescent="0.2">
      <c r="B69" s="77"/>
      <c r="C69" s="77"/>
      <c r="D69" s="8" t="s">
        <v>15</v>
      </c>
      <c r="E69" s="7">
        <v>20000</v>
      </c>
      <c r="F69" s="6"/>
      <c r="G69" s="9" t="s">
        <v>56</v>
      </c>
    </row>
    <row r="70" spans="2:7" ht="210" x14ac:dyDescent="0.2">
      <c r="B70" s="55">
        <v>18</v>
      </c>
      <c r="C70" s="11" t="s">
        <v>57</v>
      </c>
      <c r="D70" s="8" t="s">
        <v>15</v>
      </c>
      <c r="E70" s="5"/>
      <c r="F70" s="16">
        <v>3500000</v>
      </c>
      <c r="G70" s="9" t="s">
        <v>158</v>
      </c>
    </row>
    <row r="71" spans="2:7" ht="16.5" customHeight="1" x14ac:dyDescent="0.25">
      <c r="B71" s="69">
        <v>19</v>
      </c>
      <c r="C71" s="72" t="s">
        <v>58</v>
      </c>
      <c r="D71" s="1" t="s">
        <v>12</v>
      </c>
      <c r="E71" s="5">
        <f>SUM(E72:E78)</f>
        <v>0</v>
      </c>
      <c r="F71" s="5">
        <f>SUM(F72:F78)</f>
        <v>123437</v>
      </c>
      <c r="G71" s="4"/>
    </row>
    <row r="72" spans="2:7" ht="45" x14ac:dyDescent="0.2">
      <c r="B72" s="70"/>
      <c r="C72" s="73"/>
      <c r="D72" s="8" t="s">
        <v>15</v>
      </c>
      <c r="E72" s="7"/>
      <c r="F72" s="14">
        <v>25000</v>
      </c>
      <c r="G72" s="9" t="s">
        <v>59</v>
      </c>
    </row>
    <row r="73" spans="2:7" ht="30" x14ac:dyDescent="0.2">
      <c r="B73" s="70"/>
      <c r="C73" s="73"/>
      <c r="D73" s="8" t="s">
        <v>15</v>
      </c>
      <c r="E73" s="7"/>
      <c r="F73" s="14">
        <v>35000</v>
      </c>
      <c r="G73" s="9" t="s">
        <v>60</v>
      </c>
    </row>
    <row r="74" spans="2:7" ht="30" x14ac:dyDescent="0.2">
      <c r="B74" s="70"/>
      <c r="C74" s="73"/>
      <c r="D74" s="8" t="s">
        <v>15</v>
      </c>
      <c r="E74" s="7"/>
      <c r="F74" s="14">
        <v>15000</v>
      </c>
      <c r="G74" s="9" t="s">
        <v>61</v>
      </c>
    </row>
    <row r="75" spans="2:7" ht="45" x14ac:dyDescent="0.2">
      <c r="B75" s="70"/>
      <c r="C75" s="73"/>
      <c r="D75" s="8" t="s">
        <v>15</v>
      </c>
      <c r="E75" s="7"/>
      <c r="F75" s="14">
        <v>15000</v>
      </c>
      <c r="G75" s="9" t="s">
        <v>62</v>
      </c>
    </row>
    <row r="76" spans="2:7" ht="30" x14ac:dyDescent="0.2">
      <c r="B76" s="70"/>
      <c r="C76" s="73"/>
      <c r="D76" s="8" t="s">
        <v>15</v>
      </c>
      <c r="E76" s="14"/>
      <c r="F76" s="7">
        <v>12974</v>
      </c>
      <c r="G76" s="9" t="s">
        <v>124</v>
      </c>
    </row>
    <row r="77" spans="2:7" ht="30" x14ac:dyDescent="0.2">
      <c r="B77" s="70"/>
      <c r="C77" s="73"/>
      <c r="D77" s="8" t="s">
        <v>15</v>
      </c>
      <c r="E77" s="14"/>
      <c r="F77" s="7">
        <v>14463</v>
      </c>
      <c r="G77" s="9" t="s">
        <v>122</v>
      </c>
    </row>
    <row r="78" spans="2:7" ht="60" x14ac:dyDescent="0.2">
      <c r="B78" s="71"/>
      <c r="C78" s="74"/>
      <c r="D78" s="8" t="s">
        <v>15</v>
      </c>
      <c r="E78" s="14"/>
      <c r="F78" s="7">
        <v>6000</v>
      </c>
      <c r="G78" s="9" t="s">
        <v>123</v>
      </c>
    </row>
    <row r="79" spans="2:7" ht="105" customHeight="1" x14ac:dyDescent="0.2">
      <c r="B79" s="6">
        <v>20</v>
      </c>
      <c r="C79" s="9" t="s">
        <v>63</v>
      </c>
      <c r="D79" s="8" t="s">
        <v>15</v>
      </c>
      <c r="E79" s="5">
        <f>7000</f>
        <v>7000</v>
      </c>
      <c r="F79" s="5">
        <v>13000</v>
      </c>
      <c r="G79" s="9" t="s">
        <v>64</v>
      </c>
    </row>
    <row r="80" spans="2:7" ht="90" x14ac:dyDescent="0.2">
      <c r="B80" s="50"/>
      <c r="C80" s="11" t="s">
        <v>65</v>
      </c>
      <c r="D80" s="8" t="s">
        <v>15</v>
      </c>
      <c r="E80" s="7"/>
      <c r="F80" s="16">
        <v>1500</v>
      </c>
      <c r="G80" s="9" t="s">
        <v>66</v>
      </c>
    </row>
    <row r="81" spans="2:7" ht="15" customHeight="1" x14ac:dyDescent="0.2">
      <c r="B81" s="69">
        <v>22</v>
      </c>
      <c r="C81" s="72" t="s">
        <v>67</v>
      </c>
      <c r="D81" s="15" t="s">
        <v>12</v>
      </c>
      <c r="E81" s="5">
        <f>E82+E83</f>
        <v>3000</v>
      </c>
      <c r="F81" s="5">
        <f>F82+F83</f>
        <v>3000</v>
      </c>
      <c r="G81" s="9"/>
    </row>
    <row r="82" spans="2:7" ht="75" x14ac:dyDescent="0.2">
      <c r="B82" s="70"/>
      <c r="C82" s="73"/>
      <c r="D82" s="8" t="s">
        <v>15</v>
      </c>
      <c r="E82" s="5"/>
      <c r="F82" s="7">
        <v>3000</v>
      </c>
      <c r="G82" s="9" t="s">
        <v>68</v>
      </c>
    </row>
    <row r="83" spans="2:7" ht="60" x14ac:dyDescent="0.2">
      <c r="B83" s="70"/>
      <c r="C83" s="73"/>
      <c r="D83" s="8" t="s">
        <v>15</v>
      </c>
      <c r="E83" s="7">
        <v>3000</v>
      </c>
      <c r="F83" s="7"/>
      <c r="G83" s="9" t="s">
        <v>117</v>
      </c>
    </row>
    <row r="84" spans="2:7" s="36" customFormat="1" ht="15" customHeight="1" x14ac:dyDescent="0.2">
      <c r="B84" s="65">
        <v>23</v>
      </c>
      <c r="C84" s="62" t="s">
        <v>69</v>
      </c>
      <c r="D84" s="18" t="s">
        <v>12</v>
      </c>
      <c r="E84" s="5"/>
      <c r="F84" s="5">
        <f>F85+F87+F86+F88</f>
        <v>706762.38709677418</v>
      </c>
      <c r="G84" s="9"/>
    </row>
    <row r="85" spans="2:7" ht="45" x14ac:dyDescent="0.2">
      <c r="B85" s="65"/>
      <c r="C85" s="63"/>
      <c r="D85" s="58" t="s">
        <v>15</v>
      </c>
      <c r="E85" s="19"/>
      <c r="F85" s="7">
        <v>34214</v>
      </c>
      <c r="G85" s="9" t="s">
        <v>70</v>
      </c>
    </row>
    <row r="86" spans="2:7" s="38" customFormat="1" ht="60" x14ac:dyDescent="0.2">
      <c r="B86" s="65"/>
      <c r="C86" s="63"/>
      <c r="D86" s="58" t="s">
        <v>15</v>
      </c>
      <c r="E86" s="19"/>
      <c r="F86" s="7">
        <v>5000</v>
      </c>
      <c r="G86" s="9" t="s">
        <v>173</v>
      </c>
    </row>
    <row r="87" spans="2:7" s="36" customFormat="1" ht="75" x14ac:dyDescent="0.2">
      <c r="B87" s="65"/>
      <c r="C87" s="63"/>
      <c r="D87" s="58" t="s">
        <v>15</v>
      </c>
      <c r="E87" s="19"/>
      <c r="F87" s="7">
        <f>15000000/77.5</f>
        <v>193548.38709677418</v>
      </c>
      <c r="G87" s="9" t="s">
        <v>152</v>
      </c>
    </row>
    <row r="88" spans="2:7" s="38" customFormat="1" ht="120" x14ac:dyDescent="0.2">
      <c r="B88" s="65"/>
      <c r="C88" s="64"/>
      <c r="D88" s="58" t="s">
        <v>15</v>
      </c>
      <c r="E88" s="19"/>
      <c r="F88" s="7">
        <v>474000</v>
      </c>
      <c r="G88" s="9" t="s">
        <v>174</v>
      </c>
    </row>
    <row r="89" spans="2:7" ht="120" x14ac:dyDescent="0.2">
      <c r="B89" s="22"/>
      <c r="C89" s="21" t="s">
        <v>71</v>
      </c>
      <c r="D89" s="61" t="s">
        <v>15</v>
      </c>
      <c r="E89" s="5"/>
      <c r="F89" s="5">
        <v>68086</v>
      </c>
      <c r="G89" s="9" t="s">
        <v>72</v>
      </c>
    </row>
    <row r="90" spans="2:7" ht="225" x14ac:dyDescent="0.2">
      <c r="B90" s="55">
        <v>25</v>
      </c>
      <c r="C90" s="56" t="s">
        <v>125</v>
      </c>
      <c r="D90" s="8" t="s">
        <v>15</v>
      </c>
      <c r="E90" s="5"/>
      <c r="F90" s="5">
        <v>1200</v>
      </c>
      <c r="G90" s="9" t="s">
        <v>126</v>
      </c>
    </row>
    <row r="91" spans="2:7" ht="60" x14ac:dyDescent="0.2">
      <c r="B91" s="6">
        <v>26</v>
      </c>
      <c r="C91" s="9" t="s">
        <v>115</v>
      </c>
      <c r="D91" s="8" t="s">
        <v>15</v>
      </c>
      <c r="E91" s="5"/>
      <c r="F91" s="5">
        <f>63795*1.1</f>
        <v>70174.5</v>
      </c>
      <c r="G91" s="9" t="s">
        <v>116</v>
      </c>
    </row>
    <row r="92" spans="2:7" s="38" customFormat="1" x14ac:dyDescent="0.25">
      <c r="B92" s="49"/>
      <c r="C92" s="51"/>
      <c r="D92" s="17" t="s">
        <v>12</v>
      </c>
      <c r="E92" s="3"/>
      <c r="F92" s="3">
        <f>F93+F94</f>
        <v>149464</v>
      </c>
      <c r="G92" s="9"/>
    </row>
    <row r="93" spans="2:7" s="38" customFormat="1" ht="45" x14ac:dyDescent="0.2">
      <c r="B93" s="69">
        <v>27</v>
      </c>
      <c r="C93" s="72" t="s">
        <v>176</v>
      </c>
      <c r="D93" s="8" t="s">
        <v>15</v>
      </c>
      <c r="E93" s="5"/>
      <c r="F93" s="7">
        <v>130000</v>
      </c>
      <c r="G93" s="9" t="s">
        <v>177</v>
      </c>
    </row>
    <row r="94" spans="2:7" s="38" customFormat="1" ht="90" x14ac:dyDescent="0.2">
      <c r="B94" s="71"/>
      <c r="C94" s="74"/>
      <c r="D94" s="8" t="s">
        <v>15</v>
      </c>
      <c r="E94" s="5"/>
      <c r="F94" s="7">
        <v>19464</v>
      </c>
      <c r="G94" s="9" t="s">
        <v>178</v>
      </c>
    </row>
    <row r="95" spans="2:7" ht="15.75" customHeight="1" x14ac:dyDescent="0.25">
      <c r="B95" s="1" t="s">
        <v>73</v>
      </c>
      <c r="C95" s="2" t="s">
        <v>74</v>
      </c>
      <c r="D95" s="3">
        <f>F95+E95</f>
        <v>12092822.773998136</v>
      </c>
      <c r="E95" s="3">
        <f>E103+E114+E121+E131+E126+E135+E96+E149+E145</f>
        <v>5100000</v>
      </c>
      <c r="F95" s="3">
        <f>F103+F114+F121+F131+F126+F135+F96+F149+F145</f>
        <v>6992822.7739981357</v>
      </c>
      <c r="G95" s="4"/>
    </row>
    <row r="96" spans="2:7" ht="15.75" customHeight="1" x14ac:dyDescent="0.25">
      <c r="B96" s="69">
        <v>1</v>
      </c>
      <c r="C96" s="66" t="s">
        <v>75</v>
      </c>
      <c r="D96" s="17" t="s">
        <v>12</v>
      </c>
      <c r="E96" s="3"/>
      <c r="F96" s="3">
        <f>F98+F102</f>
        <v>2135181.7334575956</v>
      </c>
      <c r="G96" s="4"/>
    </row>
    <row r="97" spans="2:7" ht="30" x14ac:dyDescent="0.2">
      <c r="B97" s="70"/>
      <c r="C97" s="67"/>
      <c r="D97" s="29" t="s">
        <v>15</v>
      </c>
      <c r="E97" s="5"/>
      <c r="F97" s="14" t="s">
        <v>105</v>
      </c>
      <c r="G97" s="9" t="s">
        <v>133</v>
      </c>
    </row>
    <row r="98" spans="2:7" ht="45" x14ac:dyDescent="0.2">
      <c r="B98" s="70"/>
      <c r="C98" s="67"/>
      <c r="D98" s="29" t="s">
        <v>15</v>
      </c>
      <c r="E98" s="5"/>
      <c r="F98" s="7">
        <f>4900000/74</f>
        <v>66216.216216216213</v>
      </c>
      <c r="G98" s="9" t="s">
        <v>95</v>
      </c>
    </row>
    <row r="99" spans="2:7" s="26" customFormat="1" ht="75" x14ac:dyDescent="0.2">
      <c r="B99" s="70"/>
      <c r="C99" s="67"/>
      <c r="D99" s="54" t="s">
        <v>15</v>
      </c>
      <c r="E99" s="5"/>
      <c r="F99" s="14" t="s">
        <v>105</v>
      </c>
      <c r="G99" s="9" t="s">
        <v>134</v>
      </c>
    </row>
    <row r="100" spans="2:7" s="26" customFormat="1" ht="45" x14ac:dyDescent="0.2">
      <c r="B100" s="70"/>
      <c r="C100" s="67"/>
      <c r="D100" s="54" t="s">
        <v>139</v>
      </c>
      <c r="E100" s="5"/>
      <c r="F100" s="14"/>
      <c r="G100" s="9" t="s">
        <v>135</v>
      </c>
    </row>
    <row r="101" spans="2:7" s="26" customFormat="1" ht="90" x14ac:dyDescent="0.2">
      <c r="B101" s="70"/>
      <c r="C101" s="67"/>
      <c r="D101" s="54" t="s">
        <v>15</v>
      </c>
      <c r="E101" s="5"/>
      <c r="F101" s="14" t="s">
        <v>105</v>
      </c>
      <c r="G101" s="9" t="s">
        <v>136</v>
      </c>
    </row>
    <row r="102" spans="2:7" s="26" customFormat="1" ht="150" x14ac:dyDescent="0.2">
      <c r="B102" s="71"/>
      <c r="C102" s="67"/>
      <c r="D102" s="54" t="s">
        <v>15</v>
      </c>
      <c r="E102" s="5"/>
      <c r="F102" s="14">
        <f>150000000/72.5</f>
        <v>2068965.5172413792</v>
      </c>
      <c r="G102" s="9" t="s">
        <v>137</v>
      </c>
    </row>
    <row r="103" spans="2:7" ht="15.75" customHeight="1" x14ac:dyDescent="0.25">
      <c r="B103" s="69">
        <v>2</v>
      </c>
      <c r="C103" s="72" t="s">
        <v>76</v>
      </c>
      <c r="D103" s="1" t="s">
        <v>12</v>
      </c>
      <c r="E103" s="5"/>
      <c r="F103" s="5">
        <f>F104+F106+F105+F107+F112</f>
        <v>558362.29729729728</v>
      </c>
      <c r="G103" s="4"/>
    </row>
    <row r="104" spans="2:7" ht="45" x14ac:dyDescent="0.2">
      <c r="B104" s="70"/>
      <c r="C104" s="73"/>
      <c r="D104" s="8" t="s">
        <v>15</v>
      </c>
      <c r="E104" s="7"/>
      <c r="F104" s="14">
        <v>136530</v>
      </c>
      <c r="G104" s="9" t="s">
        <v>103</v>
      </c>
    </row>
    <row r="105" spans="2:7" ht="45" x14ac:dyDescent="0.2">
      <c r="B105" s="70"/>
      <c r="C105" s="73"/>
      <c r="D105" s="8" t="s">
        <v>15</v>
      </c>
      <c r="E105" s="14"/>
      <c r="F105" s="14">
        <v>90584</v>
      </c>
      <c r="G105" s="9" t="s">
        <v>77</v>
      </c>
    </row>
    <row r="106" spans="2:7" ht="30" x14ac:dyDescent="0.2">
      <c r="B106" s="70"/>
      <c r="C106" s="73"/>
      <c r="D106" s="8" t="s">
        <v>15</v>
      </c>
      <c r="E106" s="14"/>
      <c r="F106" s="14">
        <v>10000</v>
      </c>
      <c r="G106" s="9" t="s">
        <v>78</v>
      </c>
    </row>
    <row r="107" spans="2:7" ht="105" x14ac:dyDescent="0.2">
      <c r="B107" s="70"/>
      <c r="C107" s="73"/>
      <c r="D107" s="8" t="s">
        <v>15</v>
      </c>
      <c r="E107" s="14"/>
      <c r="F107" s="14">
        <v>23951</v>
      </c>
      <c r="G107" s="9" t="s">
        <v>108</v>
      </c>
    </row>
    <row r="108" spans="2:7" ht="150" x14ac:dyDescent="0.2">
      <c r="B108" s="70"/>
      <c r="C108" s="73"/>
      <c r="D108" s="8" t="s">
        <v>15</v>
      </c>
      <c r="E108" s="14"/>
      <c r="F108" s="14" t="s">
        <v>105</v>
      </c>
      <c r="G108" s="9" t="s">
        <v>127</v>
      </c>
    </row>
    <row r="109" spans="2:7" ht="30" x14ac:dyDescent="0.2">
      <c r="B109" s="70"/>
      <c r="C109" s="73"/>
      <c r="D109" s="8" t="s">
        <v>15</v>
      </c>
      <c r="E109" s="14"/>
      <c r="F109" s="14" t="s">
        <v>105</v>
      </c>
      <c r="G109" s="9" t="s">
        <v>104</v>
      </c>
    </row>
    <row r="110" spans="2:7" ht="30" x14ac:dyDescent="0.2">
      <c r="B110" s="70"/>
      <c r="C110" s="73"/>
      <c r="D110" s="8" t="s">
        <v>15</v>
      </c>
      <c r="E110" s="14"/>
      <c r="F110" s="14" t="s">
        <v>105</v>
      </c>
      <c r="G110" s="9" t="s">
        <v>106</v>
      </c>
    </row>
    <row r="111" spans="2:7" ht="150" x14ac:dyDescent="0.2">
      <c r="B111" s="70"/>
      <c r="C111" s="73"/>
      <c r="D111" s="8" t="s">
        <v>15</v>
      </c>
      <c r="E111" s="14"/>
      <c r="F111" s="14" t="s">
        <v>105</v>
      </c>
      <c r="G111" s="9" t="s">
        <v>109</v>
      </c>
    </row>
    <row r="112" spans="2:7" ht="30" x14ac:dyDescent="0.2">
      <c r="B112" s="70"/>
      <c r="C112" s="73"/>
      <c r="D112" s="8" t="s">
        <v>15</v>
      </c>
      <c r="E112" s="14"/>
      <c r="F112" s="14">
        <f>22000000/74</f>
        <v>297297.29729729728</v>
      </c>
      <c r="G112" s="9" t="s">
        <v>107</v>
      </c>
    </row>
    <row r="113" spans="1:7" s="37" customFormat="1" ht="45" x14ac:dyDescent="0.2">
      <c r="A113" s="38"/>
      <c r="B113" s="71"/>
      <c r="C113" s="74"/>
      <c r="D113" s="8" t="s">
        <v>15</v>
      </c>
      <c r="E113" s="14"/>
      <c r="F113" s="14" t="s">
        <v>105</v>
      </c>
      <c r="G113" s="9" t="s">
        <v>159</v>
      </c>
    </row>
    <row r="114" spans="1:7" x14ac:dyDescent="0.25">
      <c r="B114" s="69">
        <v>3</v>
      </c>
      <c r="C114" s="72" t="s">
        <v>79</v>
      </c>
      <c r="D114" s="1" t="s">
        <v>12</v>
      </c>
      <c r="E114" s="5">
        <f>E116+E118+E120</f>
        <v>200000</v>
      </c>
      <c r="F114" s="5">
        <f>F115+F117+F120+F119+F118</f>
        <v>264660.54054054053</v>
      </c>
      <c r="G114" s="4"/>
    </row>
    <row r="115" spans="1:7" ht="135" x14ac:dyDescent="0.2">
      <c r="B115" s="76"/>
      <c r="C115" s="76"/>
      <c r="D115" s="8" t="s">
        <v>15</v>
      </c>
      <c r="E115" s="7"/>
      <c r="F115" s="14">
        <f>3000000/74</f>
        <v>40540.54054054054</v>
      </c>
      <c r="G115" s="9" t="s">
        <v>111</v>
      </c>
    </row>
    <row r="116" spans="1:7" ht="30" x14ac:dyDescent="0.2">
      <c r="B116" s="76"/>
      <c r="C116" s="76"/>
      <c r="D116" s="8" t="s">
        <v>15</v>
      </c>
      <c r="E116" s="14">
        <v>200000</v>
      </c>
      <c r="F116" s="14"/>
      <c r="G116" s="9" t="s">
        <v>80</v>
      </c>
    </row>
    <row r="117" spans="1:7" ht="60" x14ac:dyDescent="0.2">
      <c r="B117" s="76"/>
      <c r="C117" s="76"/>
      <c r="D117" s="8" t="s">
        <v>15</v>
      </c>
      <c r="E117" s="7"/>
      <c r="F117" s="14">
        <f>66000*1.02</f>
        <v>67320</v>
      </c>
      <c r="G117" s="9" t="s">
        <v>81</v>
      </c>
    </row>
    <row r="118" spans="1:7" ht="30" x14ac:dyDescent="0.2">
      <c r="B118" s="76"/>
      <c r="C118" s="76"/>
      <c r="D118" s="8" t="s">
        <v>15</v>
      </c>
      <c r="E118" s="7"/>
      <c r="F118" s="14">
        <v>20000</v>
      </c>
      <c r="G118" s="9" t="s">
        <v>82</v>
      </c>
    </row>
    <row r="119" spans="1:7" ht="30" x14ac:dyDescent="0.2">
      <c r="B119" s="76"/>
      <c r="C119" s="76"/>
      <c r="D119" s="8" t="s">
        <v>15</v>
      </c>
      <c r="E119" s="7"/>
      <c r="F119" s="14">
        <f>30000*1.06</f>
        <v>31800</v>
      </c>
      <c r="G119" s="9" t="s">
        <v>128</v>
      </c>
    </row>
    <row r="120" spans="1:7" ht="165" x14ac:dyDescent="0.2">
      <c r="B120" s="77"/>
      <c r="C120" s="77"/>
      <c r="D120" s="8" t="s">
        <v>15</v>
      </c>
      <c r="E120" s="14"/>
      <c r="F120" s="14">
        <v>105000</v>
      </c>
      <c r="G120" s="9" t="s">
        <v>175</v>
      </c>
    </row>
    <row r="121" spans="1:7" x14ac:dyDescent="0.2">
      <c r="B121" s="69">
        <v>4</v>
      </c>
      <c r="C121" s="72" t="s">
        <v>83</v>
      </c>
      <c r="D121" s="18" t="s">
        <v>12</v>
      </c>
      <c r="E121" s="16">
        <f>E122+E123+E125</f>
        <v>4600000</v>
      </c>
      <c r="F121" s="16">
        <f>F122+F123+F125</f>
        <v>1248825</v>
      </c>
      <c r="G121" s="9"/>
    </row>
    <row r="122" spans="1:7" ht="45" x14ac:dyDescent="0.2">
      <c r="B122" s="70"/>
      <c r="C122" s="73"/>
      <c r="D122" s="66" t="s">
        <v>15</v>
      </c>
      <c r="E122" s="5"/>
      <c r="F122" s="7">
        <v>8825</v>
      </c>
      <c r="G122" s="9" t="s">
        <v>84</v>
      </c>
    </row>
    <row r="123" spans="1:7" ht="255" x14ac:dyDescent="0.2">
      <c r="B123" s="70"/>
      <c r="C123" s="73"/>
      <c r="D123" s="68"/>
      <c r="E123" s="5"/>
      <c r="F123" s="7">
        <v>1240000</v>
      </c>
      <c r="G123" s="9" t="s">
        <v>102</v>
      </c>
    </row>
    <row r="124" spans="1:7" ht="30" x14ac:dyDescent="0.2">
      <c r="B124" s="70"/>
      <c r="C124" s="73"/>
      <c r="D124" s="53" t="s">
        <v>15</v>
      </c>
      <c r="E124" s="5"/>
      <c r="F124" s="27" t="s">
        <v>105</v>
      </c>
      <c r="G124" s="9" t="s">
        <v>129</v>
      </c>
    </row>
    <row r="125" spans="1:7" ht="30" x14ac:dyDescent="0.2">
      <c r="B125" s="71"/>
      <c r="C125" s="75"/>
      <c r="D125" s="58" t="s">
        <v>15</v>
      </c>
      <c r="E125" s="7">
        <v>4600000</v>
      </c>
      <c r="F125" s="7"/>
      <c r="G125" s="9" t="s">
        <v>130</v>
      </c>
    </row>
    <row r="126" spans="1:7" x14ac:dyDescent="0.2">
      <c r="B126" s="69">
        <v>5</v>
      </c>
      <c r="C126" s="72" t="s">
        <v>85</v>
      </c>
      <c r="D126" s="24" t="s">
        <v>12</v>
      </c>
      <c r="E126" s="5">
        <f>E127+E128+E129</f>
        <v>300000</v>
      </c>
      <c r="F126" s="5">
        <f>F127+F128+F129</f>
        <v>302500</v>
      </c>
      <c r="G126" s="9"/>
    </row>
    <row r="127" spans="1:7" ht="90" x14ac:dyDescent="0.2">
      <c r="B127" s="70"/>
      <c r="C127" s="73"/>
      <c r="D127" s="66" t="s">
        <v>15</v>
      </c>
      <c r="E127" s="5"/>
      <c r="F127" s="7">
        <v>2500</v>
      </c>
      <c r="G127" s="9" t="s">
        <v>86</v>
      </c>
    </row>
    <row r="128" spans="1:7" x14ac:dyDescent="0.2">
      <c r="B128" s="70"/>
      <c r="C128" s="73"/>
      <c r="D128" s="67"/>
      <c r="E128" s="5"/>
      <c r="F128" s="7">
        <v>300000</v>
      </c>
      <c r="G128" s="9" t="s">
        <v>101</v>
      </c>
    </row>
    <row r="129" spans="2:7" s="36" customFormat="1" ht="60" x14ac:dyDescent="0.2">
      <c r="B129" s="70"/>
      <c r="C129" s="73"/>
      <c r="D129" s="67"/>
      <c r="E129" s="7">
        <v>300000</v>
      </c>
      <c r="F129" s="7"/>
      <c r="G129" s="9" t="s">
        <v>153</v>
      </c>
    </row>
    <row r="130" spans="2:7" s="36" customFormat="1" ht="30" x14ac:dyDescent="0.2">
      <c r="B130" s="71"/>
      <c r="C130" s="74"/>
      <c r="D130" s="68"/>
      <c r="E130" s="14" t="s">
        <v>105</v>
      </c>
      <c r="F130" s="7"/>
      <c r="G130" s="9" t="s">
        <v>154</v>
      </c>
    </row>
    <row r="131" spans="2:7" ht="15.75" customHeight="1" x14ac:dyDescent="0.25">
      <c r="B131" s="69">
        <v>6</v>
      </c>
      <c r="C131" s="72" t="s">
        <v>87</v>
      </c>
      <c r="D131" s="1" t="s">
        <v>12</v>
      </c>
      <c r="E131" s="5"/>
      <c r="F131" s="5">
        <f>F132+F133+F134</f>
        <v>648048</v>
      </c>
      <c r="G131" s="4"/>
    </row>
    <row r="132" spans="2:7" ht="60" x14ac:dyDescent="0.2">
      <c r="B132" s="70"/>
      <c r="C132" s="73"/>
      <c r="D132" s="8" t="s">
        <v>15</v>
      </c>
      <c r="E132" s="7"/>
      <c r="F132" s="14">
        <v>4723</v>
      </c>
      <c r="G132" s="9" t="s">
        <v>110</v>
      </c>
    </row>
    <row r="133" spans="2:7" ht="105" customHeight="1" x14ac:dyDescent="0.2">
      <c r="B133" s="70"/>
      <c r="C133" s="73"/>
      <c r="D133" s="8" t="s">
        <v>15</v>
      </c>
      <c r="E133" s="14"/>
      <c r="F133" s="7">
        <f>19464+110376</f>
        <v>129840</v>
      </c>
      <c r="G133" s="9" t="s">
        <v>88</v>
      </c>
    </row>
    <row r="134" spans="2:7" ht="180" x14ac:dyDescent="0.2">
      <c r="B134" s="71"/>
      <c r="C134" s="74"/>
      <c r="D134" s="52" t="s">
        <v>15</v>
      </c>
      <c r="E134" s="14"/>
      <c r="F134" s="14">
        <v>513485</v>
      </c>
      <c r="G134" s="9" t="s">
        <v>146</v>
      </c>
    </row>
    <row r="135" spans="2:7" x14ac:dyDescent="0.2">
      <c r="B135" s="69">
        <v>7</v>
      </c>
      <c r="C135" s="72" t="s">
        <v>89</v>
      </c>
      <c r="D135" s="18" t="s">
        <v>12</v>
      </c>
      <c r="E135" s="14"/>
      <c r="F135" s="5">
        <f>F138+F141</f>
        <v>329500</v>
      </c>
      <c r="G135" s="9"/>
    </row>
    <row r="136" spans="2:7" ht="60" x14ac:dyDescent="0.2">
      <c r="B136" s="70"/>
      <c r="C136" s="73"/>
      <c r="D136" s="66" t="s">
        <v>15</v>
      </c>
      <c r="E136" s="5"/>
      <c r="F136" s="14" t="s">
        <v>105</v>
      </c>
      <c r="G136" s="9" t="s">
        <v>94</v>
      </c>
    </row>
    <row r="137" spans="2:7" ht="45" x14ac:dyDescent="0.2">
      <c r="B137" s="70"/>
      <c r="C137" s="73"/>
      <c r="D137" s="67"/>
      <c r="E137" s="5"/>
      <c r="F137" s="14" t="s">
        <v>105</v>
      </c>
      <c r="G137" s="9" t="s">
        <v>147</v>
      </c>
    </row>
    <row r="138" spans="2:7" ht="90" x14ac:dyDescent="0.2">
      <c r="B138" s="70"/>
      <c r="C138" s="73"/>
      <c r="D138" s="67"/>
      <c r="E138" s="5"/>
      <c r="F138" s="14">
        <v>248000</v>
      </c>
      <c r="G138" s="9" t="s">
        <v>148</v>
      </c>
    </row>
    <row r="139" spans="2:7" ht="60" x14ac:dyDescent="0.2">
      <c r="B139" s="70"/>
      <c r="C139" s="73"/>
      <c r="D139" s="67"/>
      <c r="E139" s="5"/>
      <c r="F139" s="14" t="s">
        <v>105</v>
      </c>
      <c r="G139" s="9" t="s">
        <v>149</v>
      </c>
    </row>
    <row r="140" spans="2:7" ht="45" x14ac:dyDescent="0.2">
      <c r="B140" s="70"/>
      <c r="C140" s="73"/>
      <c r="D140" s="67"/>
      <c r="E140" s="5"/>
      <c r="F140" s="14" t="s">
        <v>105</v>
      </c>
      <c r="G140" s="9" t="s">
        <v>150</v>
      </c>
    </row>
    <row r="141" spans="2:7" ht="30" x14ac:dyDescent="0.2">
      <c r="B141" s="71"/>
      <c r="C141" s="74"/>
      <c r="D141" s="68"/>
      <c r="E141" s="5"/>
      <c r="F141" s="14">
        <v>81500</v>
      </c>
      <c r="G141" s="9" t="s">
        <v>138</v>
      </c>
    </row>
    <row r="142" spans="2:7" ht="45" x14ac:dyDescent="0.2">
      <c r="B142" s="6">
        <v>8</v>
      </c>
      <c r="C142" s="9" t="s">
        <v>90</v>
      </c>
      <c r="D142" s="8" t="s">
        <v>15</v>
      </c>
      <c r="E142" s="5"/>
      <c r="F142" s="16" t="s">
        <v>105</v>
      </c>
      <c r="G142" s="9" t="s">
        <v>91</v>
      </c>
    </row>
    <row r="143" spans="2:7" ht="60" x14ac:dyDescent="0.2">
      <c r="B143" s="49">
        <v>9</v>
      </c>
      <c r="C143" s="51" t="s">
        <v>92</v>
      </c>
      <c r="D143" s="52" t="s">
        <v>15</v>
      </c>
      <c r="E143" s="5"/>
      <c r="F143" s="16" t="s">
        <v>105</v>
      </c>
      <c r="G143" s="9" t="s">
        <v>93</v>
      </c>
    </row>
    <row r="144" spans="2:7" s="38" customFormat="1" ht="71.25" x14ac:dyDescent="0.2">
      <c r="B144" s="60">
        <v>10</v>
      </c>
      <c r="C144" s="59" t="s">
        <v>157</v>
      </c>
      <c r="D144" s="58" t="s">
        <v>15</v>
      </c>
      <c r="E144" s="42"/>
      <c r="F144" s="16" t="s">
        <v>105</v>
      </c>
      <c r="G144" s="43" t="s">
        <v>160</v>
      </c>
    </row>
    <row r="145" spans="2:7" x14ac:dyDescent="0.2">
      <c r="B145" s="65">
        <v>11</v>
      </c>
      <c r="C145" s="85" t="s">
        <v>96</v>
      </c>
      <c r="D145" s="84" t="s">
        <v>15</v>
      </c>
      <c r="E145" s="81"/>
      <c r="F145" s="78">
        <v>1500000</v>
      </c>
      <c r="G145" s="9" t="s">
        <v>97</v>
      </c>
    </row>
    <row r="146" spans="2:7" x14ac:dyDescent="0.2">
      <c r="B146" s="65"/>
      <c r="C146" s="85"/>
      <c r="D146" s="84"/>
      <c r="E146" s="82"/>
      <c r="F146" s="79"/>
      <c r="G146" s="9" t="s">
        <v>98</v>
      </c>
    </row>
    <row r="147" spans="2:7" x14ac:dyDescent="0.2">
      <c r="B147" s="65"/>
      <c r="C147" s="85"/>
      <c r="D147" s="84"/>
      <c r="E147" s="82"/>
      <c r="F147" s="79"/>
      <c r="G147" s="9" t="s">
        <v>99</v>
      </c>
    </row>
    <row r="148" spans="2:7" x14ac:dyDescent="0.2">
      <c r="B148" s="65"/>
      <c r="C148" s="85"/>
      <c r="D148" s="84"/>
      <c r="E148" s="83"/>
      <c r="F148" s="80"/>
      <c r="G148" s="9" t="s">
        <v>100</v>
      </c>
    </row>
    <row r="149" spans="2:7" ht="30" x14ac:dyDescent="0.2">
      <c r="B149" s="60">
        <v>12</v>
      </c>
      <c r="C149" s="59" t="s">
        <v>113</v>
      </c>
      <c r="D149" s="58" t="s">
        <v>15</v>
      </c>
      <c r="E149" s="19"/>
      <c r="F149" s="16">
        <f>425145/74</f>
        <v>5745.2027027027025</v>
      </c>
      <c r="G149" s="20" t="s">
        <v>114</v>
      </c>
    </row>
    <row r="150" spans="2:7" ht="60" x14ac:dyDescent="0.2">
      <c r="B150" s="60">
        <v>13</v>
      </c>
      <c r="C150" s="59" t="s">
        <v>131</v>
      </c>
      <c r="D150" s="58" t="s">
        <v>15</v>
      </c>
      <c r="E150" s="19"/>
      <c r="F150" s="16" t="s">
        <v>105</v>
      </c>
      <c r="G150" s="20" t="s">
        <v>132</v>
      </c>
    </row>
    <row r="151" spans="2:7" ht="30" x14ac:dyDescent="0.2">
      <c r="B151" s="60">
        <v>14</v>
      </c>
      <c r="C151" s="59" t="s">
        <v>155</v>
      </c>
      <c r="D151" s="58" t="s">
        <v>15</v>
      </c>
      <c r="E151" s="39"/>
      <c r="F151" s="40" t="s">
        <v>105</v>
      </c>
      <c r="G151" s="41" t="s">
        <v>156</v>
      </c>
    </row>
    <row r="152" spans="2:7" ht="15.75" customHeight="1" x14ac:dyDescent="0.2">
      <c r="B152" s="32"/>
      <c r="C152" s="32"/>
      <c r="D152" s="32"/>
      <c r="E152" s="32"/>
      <c r="F152" s="32"/>
      <c r="G152" s="32"/>
    </row>
    <row r="153" spans="2:7" ht="15.75" customHeight="1" x14ac:dyDescent="0.2">
      <c r="B153" s="32"/>
      <c r="C153" s="32"/>
      <c r="D153" s="32"/>
      <c r="E153" s="32"/>
      <c r="F153" s="32"/>
      <c r="G153" s="32"/>
    </row>
    <row r="154" spans="2:7" ht="15.75" customHeight="1" x14ac:dyDescent="0.2">
      <c r="B154" s="32"/>
      <c r="C154" s="32"/>
      <c r="D154" s="32"/>
      <c r="E154" s="32"/>
      <c r="F154" s="32"/>
      <c r="G154" s="32"/>
    </row>
    <row r="155" spans="2:7" ht="15.75" customHeight="1" x14ac:dyDescent="0.2">
      <c r="B155" s="32"/>
      <c r="C155" s="32"/>
      <c r="D155" s="32"/>
      <c r="E155" s="32"/>
      <c r="F155" s="32"/>
      <c r="G155" s="32"/>
    </row>
    <row r="156" spans="2:7" ht="15.75" customHeight="1" x14ac:dyDescent="0.2">
      <c r="B156" s="32"/>
      <c r="C156" s="32"/>
      <c r="D156" s="32"/>
      <c r="E156" s="32"/>
      <c r="F156" s="32"/>
      <c r="G156" s="32"/>
    </row>
    <row r="157" spans="2:7" ht="15.75" customHeight="1" x14ac:dyDescent="0.2">
      <c r="B157" s="32"/>
      <c r="C157" s="32"/>
      <c r="D157" s="32"/>
      <c r="E157" s="32"/>
      <c r="F157" s="32"/>
      <c r="G157" s="32"/>
    </row>
    <row r="158" spans="2:7" ht="15.75" customHeight="1" x14ac:dyDescent="0.2">
      <c r="B158" s="32"/>
      <c r="C158" s="32"/>
      <c r="D158" s="32"/>
      <c r="E158" s="32"/>
      <c r="F158" s="32"/>
      <c r="G158" s="32"/>
    </row>
    <row r="159" spans="2:7" ht="15.75" customHeight="1" x14ac:dyDescent="0.2">
      <c r="B159" s="32"/>
      <c r="C159" s="32"/>
      <c r="D159" s="32"/>
      <c r="E159" s="32"/>
      <c r="F159" s="32"/>
      <c r="G159" s="32"/>
    </row>
    <row r="160" spans="2:7" ht="15.75" customHeight="1" x14ac:dyDescent="0.2">
      <c r="B160" s="32"/>
      <c r="C160" s="32"/>
      <c r="D160" s="32"/>
      <c r="E160" s="32"/>
      <c r="F160" s="32"/>
      <c r="G160" s="32"/>
    </row>
    <row r="161" spans="2:7" ht="15.75" customHeight="1" x14ac:dyDescent="0.2">
      <c r="B161" s="32"/>
      <c r="C161" s="32"/>
      <c r="D161" s="32"/>
      <c r="E161" s="32"/>
      <c r="F161" s="32"/>
      <c r="G161" s="32"/>
    </row>
    <row r="162" spans="2:7" ht="15.75" customHeight="1" x14ac:dyDescent="0.2">
      <c r="B162" s="32"/>
      <c r="C162" s="32"/>
      <c r="D162" s="32"/>
      <c r="E162" s="32"/>
      <c r="F162" s="32"/>
      <c r="G162" s="32"/>
    </row>
    <row r="163" spans="2:7" ht="15.75" customHeight="1" x14ac:dyDescent="0.2">
      <c r="B163" s="32"/>
      <c r="C163" s="32"/>
      <c r="D163" s="32"/>
      <c r="E163" s="32"/>
      <c r="F163" s="32"/>
      <c r="G163" s="32"/>
    </row>
    <row r="164" spans="2:7" ht="15.75" customHeight="1" x14ac:dyDescent="0.2">
      <c r="B164" s="32"/>
      <c r="C164" s="32"/>
      <c r="D164" s="32"/>
      <c r="E164" s="32"/>
      <c r="F164" s="32"/>
      <c r="G164" s="32"/>
    </row>
    <row r="165" spans="2:7" ht="15.75" customHeight="1" x14ac:dyDescent="0.2">
      <c r="B165" s="32"/>
      <c r="C165" s="32"/>
      <c r="D165" s="32"/>
      <c r="E165" s="32"/>
      <c r="F165" s="32"/>
      <c r="G165" s="32"/>
    </row>
    <row r="166" spans="2:7" ht="15.75" customHeight="1" x14ac:dyDescent="0.2">
      <c r="B166" s="32"/>
      <c r="C166" s="32"/>
      <c r="D166" s="32"/>
      <c r="E166" s="32"/>
      <c r="F166" s="32"/>
      <c r="G166" s="32"/>
    </row>
    <row r="167" spans="2:7" ht="15.75" customHeight="1" x14ac:dyDescent="0.2">
      <c r="B167" s="32"/>
      <c r="C167" s="32"/>
      <c r="D167" s="32"/>
      <c r="E167" s="32"/>
      <c r="F167" s="32"/>
      <c r="G167" s="32"/>
    </row>
    <row r="168" spans="2:7" ht="15.75" customHeight="1" x14ac:dyDescent="0.2">
      <c r="B168" s="32"/>
      <c r="C168" s="32"/>
      <c r="D168" s="32"/>
      <c r="E168" s="32"/>
      <c r="F168" s="32"/>
      <c r="G168" s="32"/>
    </row>
    <row r="169" spans="2:7" ht="15.75" customHeight="1" x14ac:dyDescent="0.2">
      <c r="B169" s="32"/>
      <c r="C169" s="32"/>
      <c r="D169" s="32"/>
      <c r="E169" s="32"/>
      <c r="F169" s="32"/>
      <c r="G169" s="32"/>
    </row>
    <row r="170" spans="2:7" ht="15.75" customHeight="1" x14ac:dyDescent="0.2">
      <c r="B170" s="32"/>
      <c r="C170" s="32"/>
      <c r="D170" s="32"/>
      <c r="E170" s="32"/>
      <c r="F170" s="32"/>
      <c r="G170" s="32"/>
    </row>
    <row r="171" spans="2:7" ht="15.75" customHeight="1" x14ac:dyDescent="0.2">
      <c r="B171" s="32"/>
      <c r="C171" s="32"/>
      <c r="D171" s="32"/>
      <c r="E171" s="32"/>
      <c r="F171" s="32"/>
      <c r="G171" s="32"/>
    </row>
    <row r="172" spans="2:7" ht="15.75" customHeight="1" x14ac:dyDescent="0.2">
      <c r="B172" s="32"/>
      <c r="C172" s="32"/>
      <c r="D172" s="32"/>
      <c r="E172" s="32"/>
      <c r="F172" s="32"/>
      <c r="G172" s="32"/>
    </row>
    <row r="173" spans="2:7" ht="15.75" customHeight="1" x14ac:dyDescent="0.2">
      <c r="B173" s="32"/>
      <c r="C173" s="32"/>
      <c r="D173" s="32"/>
      <c r="E173" s="32"/>
      <c r="F173" s="32"/>
      <c r="G173" s="32"/>
    </row>
    <row r="174" spans="2:7" ht="15.75" customHeight="1" x14ac:dyDescent="0.2">
      <c r="B174" s="32"/>
      <c r="C174" s="32"/>
      <c r="D174" s="32"/>
      <c r="E174" s="32"/>
      <c r="F174" s="32"/>
      <c r="G174" s="32"/>
    </row>
    <row r="175" spans="2:7" ht="15.75" customHeight="1" x14ac:dyDescent="0.2">
      <c r="B175" s="32"/>
      <c r="C175" s="32"/>
      <c r="D175" s="32"/>
      <c r="E175" s="32"/>
      <c r="F175" s="32"/>
      <c r="G175" s="32"/>
    </row>
    <row r="176" spans="2:7" ht="15.75" customHeight="1" x14ac:dyDescent="0.2">
      <c r="B176" s="32"/>
      <c r="C176" s="32"/>
      <c r="D176" s="32"/>
      <c r="E176" s="32"/>
      <c r="F176" s="32"/>
      <c r="G176" s="32"/>
    </row>
    <row r="177" spans="2:7" ht="15.75" customHeight="1" x14ac:dyDescent="0.2">
      <c r="B177" s="32"/>
      <c r="C177" s="32"/>
      <c r="D177" s="32"/>
      <c r="E177" s="32"/>
      <c r="F177" s="32"/>
      <c r="G177" s="32"/>
    </row>
    <row r="178" spans="2:7" ht="15.75" customHeight="1" x14ac:dyDescent="0.2">
      <c r="B178" s="32"/>
      <c r="C178" s="32"/>
      <c r="D178" s="32"/>
      <c r="E178" s="32"/>
      <c r="F178" s="32"/>
      <c r="G178" s="32"/>
    </row>
    <row r="179" spans="2:7" ht="15.75" customHeight="1" x14ac:dyDescent="0.2">
      <c r="B179" s="32"/>
      <c r="C179" s="32"/>
      <c r="D179" s="32"/>
      <c r="E179" s="32"/>
      <c r="F179" s="32"/>
      <c r="G179" s="32"/>
    </row>
    <row r="180" spans="2:7" ht="15.75" customHeight="1" x14ac:dyDescent="0.2">
      <c r="B180" s="32"/>
      <c r="C180" s="32"/>
      <c r="D180" s="32"/>
      <c r="E180" s="32"/>
      <c r="F180" s="32"/>
      <c r="G180" s="32"/>
    </row>
    <row r="181" spans="2:7" ht="15.75" customHeight="1" x14ac:dyDescent="0.2">
      <c r="B181" s="32"/>
      <c r="C181" s="32"/>
      <c r="D181" s="32"/>
      <c r="E181" s="32"/>
      <c r="F181" s="32"/>
      <c r="G181" s="32"/>
    </row>
    <row r="182" spans="2:7" ht="15.75" customHeight="1" x14ac:dyDescent="0.2">
      <c r="B182" s="32"/>
      <c r="C182" s="32"/>
      <c r="D182" s="32"/>
      <c r="E182" s="32"/>
      <c r="F182" s="32"/>
      <c r="G182" s="32"/>
    </row>
    <row r="183" spans="2:7" ht="15.75" customHeight="1" x14ac:dyDescent="0.2">
      <c r="B183" s="32"/>
      <c r="C183" s="32"/>
      <c r="D183" s="32"/>
      <c r="E183" s="32"/>
      <c r="F183" s="32"/>
      <c r="G183" s="32"/>
    </row>
    <row r="184" spans="2:7" ht="15.75" customHeight="1" x14ac:dyDescent="0.2">
      <c r="B184" s="32"/>
      <c r="C184" s="32"/>
      <c r="D184" s="32"/>
      <c r="E184" s="32"/>
      <c r="F184" s="32"/>
      <c r="G184" s="32"/>
    </row>
    <row r="185" spans="2:7" ht="15.75" customHeight="1" x14ac:dyDescent="0.2">
      <c r="B185" s="32"/>
      <c r="C185" s="32"/>
      <c r="D185" s="32"/>
      <c r="E185" s="32"/>
      <c r="F185" s="32"/>
      <c r="G185" s="32"/>
    </row>
    <row r="186" spans="2:7" ht="15.75" customHeight="1" x14ac:dyDescent="0.2">
      <c r="B186" s="32"/>
      <c r="C186" s="32"/>
      <c r="D186" s="32"/>
      <c r="E186" s="32"/>
      <c r="F186" s="32"/>
      <c r="G186" s="32"/>
    </row>
    <row r="187" spans="2:7" ht="15.75" customHeight="1" x14ac:dyDescent="0.2">
      <c r="B187" s="32"/>
      <c r="C187" s="32"/>
      <c r="D187" s="32"/>
      <c r="E187" s="32"/>
      <c r="F187" s="32"/>
      <c r="G187" s="32"/>
    </row>
    <row r="188" spans="2:7" ht="15.75" customHeight="1" x14ac:dyDescent="0.2">
      <c r="B188" s="32"/>
      <c r="C188" s="32"/>
      <c r="D188" s="32"/>
      <c r="E188" s="32"/>
      <c r="F188" s="32"/>
      <c r="G188" s="32"/>
    </row>
    <row r="189" spans="2:7" ht="15.75" customHeight="1" x14ac:dyDescent="0.2">
      <c r="B189" s="32"/>
      <c r="C189" s="32"/>
      <c r="D189" s="32"/>
      <c r="E189" s="32"/>
      <c r="F189" s="32"/>
      <c r="G189" s="32"/>
    </row>
    <row r="190" spans="2:7" ht="15.75" customHeight="1" x14ac:dyDescent="0.2">
      <c r="B190" s="32"/>
      <c r="C190" s="32"/>
      <c r="D190" s="32"/>
      <c r="E190" s="32"/>
      <c r="F190" s="32"/>
      <c r="G190" s="32"/>
    </row>
    <row r="191" spans="2:7" ht="15.75" customHeight="1" x14ac:dyDescent="0.2">
      <c r="B191" s="32"/>
      <c r="C191" s="32"/>
      <c r="D191" s="32"/>
      <c r="E191" s="32"/>
      <c r="F191" s="32"/>
      <c r="G191" s="32"/>
    </row>
    <row r="192" spans="2:7" ht="15.75" customHeight="1" x14ac:dyDescent="0.2">
      <c r="B192" s="32"/>
      <c r="C192" s="32"/>
      <c r="D192" s="32"/>
      <c r="E192" s="32"/>
      <c r="F192" s="32"/>
      <c r="G192" s="32"/>
    </row>
    <row r="193" spans="2:7" ht="15.75" customHeight="1" x14ac:dyDescent="0.2">
      <c r="B193" s="32"/>
      <c r="C193" s="32"/>
      <c r="D193" s="32"/>
      <c r="E193" s="32"/>
      <c r="F193" s="32"/>
      <c r="G193" s="32"/>
    </row>
    <row r="194" spans="2:7" ht="15.75" customHeight="1" x14ac:dyDescent="0.2">
      <c r="B194" s="32"/>
      <c r="C194" s="32"/>
      <c r="D194" s="32"/>
      <c r="E194" s="32"/>
      <c r="F194" s="32"/>
      <c r="G194" s="32"/>
    </row>
    <row r="195" spans="2:7" ht="15.75" customHeight="1" x14ac:dyDescent="0.2">
      <c r="B195" s="32"/>
      <c r="C195" s="32"/>
      <c r="D195" s="32"/>
      <c r="E195" s="32"/>
      <c r="F195" s="32"/>
      <c r="G195" s="32"/>
    </row>
    <row r="196" spans="2:7" ht="15.75" customHeight="1" x14ac:dyDescent="0.2">
      <c r="B196" s="32"/>
      <c r="C196" s="32"/>
      <c r="D196" s="32"/>
      <c r="E196" s="32"/>
      <c r="F196" s="32"/>
      <c r="G196" s="32"/>
    </row>
    <row r="197" spans="2:7" ht="15.75" customHeight="1" x14ac:dyDescent="0.2">
      <c r="B197" s="32"/>
      <c r="C197" s="32"/>
      <c r="D197" s="32"/>
      <c r="E197" s="32"/>
      <c r="F197" s="32"/>
      <c r="G197" s="32"/>
    </row>
    <row r="198" spans="2:7" ht="15.75" customHeight="1" x14ac:dyDescent="0.2">
      <c r="B198" s="32"/>
      <c r="C198" s="32"/>
      <c r="D198" s="32"/>
      <c r="E198" s="32"/>
      <c r="F198" s="32"/>
      <c r="G198" s="32"/>
    </row>
    <row r="199" spans="2:7" ht="15.75" customHeight="1" x14ac:dyDescent="0.2">
      <c r="B199" s="32"/>
      <c r="C199" s="32"/>
      <c r="D199" s="32"/>
      <c r="E199" s="32"/>
      <c r="F199" s="32"/>
      <c r="G199" s="32"/>
    </row>
    <row r="200" spans="2:7" ht="15.75" customHeight="1" x14ac:dyDescent="0.2">
      <c r="B200" s="32"/>
      <c r="C200" s="32"/>
      <c r="D200" s="32"/>
      <c r="E200" s="32"/>
      <c r="F200" s="32"/>
      <c r="G200" s="32"/>
    </row>
    <row r="201" spans="2:7" ht="15.75" customHeight="1" x14ac:dyDescent="0.2">
      <c r="B201" s="32"/>
      <c r="C201" s="32"/>
      <c r="D201" s="32"/>
      <c r="E201" s="32"/>
      <c r="F201" s="32"/>
      <c r="G201" s="32"/>
    </row>
    <row r="202" spans="2:7" ht="15.75" customHeight="1" x14ac:dyDescent="0.2">
      <c r="B202" s="32"/>
      <c r="C202" s="32"/>
      <c r="D202" s="32"/>
      <c r="E202" s="32"/>
      <c r="F202" s="32"/>
      <c r="G202" s="32"/>
    </row>
    <row r="203" spans="2:7" ht="15.75" customHeight="1" x14ac:dyDescent="0.2">
      <c r="B203" s="32"/>
      <c r="C203" s="32"/>
      <c r="D203" s="32"/>
      <c r="E203" s="32"/>
      <c r="F203" s="32"/>
      <c r="G203" s="32"/>
    </row>
    <row r="204" spans="2:7" ht="15.75" customHeight="1" x14ac:dyDescent="0.2">
      <c r="B204" s="32"/>
      <c r="C204" s="32"/>
      <c r="D204" s="32"/>
      <c r="E204" s="32"/>
      <c r="F204" s="32"/>
      <c r="G204" s="32"/>
    </row>
    <row r="205" spans="2:7" ht="15.75" customHeight="1" x14ac:dyDescent="0.2">
      <c r="B205" s="32"/>
      <c r="C205" s="32"/>
      <c r="D205" s="32"/>
      <c r="E205" s="32"/>
      <c r="F205" s="32"/>
      <c r="G205" s="32"/>
    </row>
    <row r="206" spans="2:7" ht="15.75" customHeight="1" x14ac:dyDescent="0.2">
      <c r="B206" s="32"/>
      <c r="C206" s="32"/>
      <c r="D206" s="32"/>
      <c r="E206" s="32"/>
      <c r="F206" s="32"/>
      <c r="G206" s="32"/>
    </row>
    <row r="207" spans="2:7" ht="15.75" customHeight="1" x14ac:dyDescent="0.2">
      <c r="B207" s="32"/>
      <c r="C207" s="32"/>
      <c r="D207" s="32"/>
      <c r="E207" s="32"/>
      <c r="F207" s="32"/>
      <c r="G207" s="32"/>
    </row>
    <row r="208" spans="2:7" ht="15.75" customHeight="1" x14ac:dyDescent="0.2">
      <c r="B208" s="32"/>
      <c r="C208" s="32"/>
      <c r="D208" s="32"/>
      <c r="E208" s="32"/>
      <c r="F208" s="32"/>
      <c r="G208" s="32"/>
    </row>
    <row r="209" spans="2:7" ht="15.75" customHeight="1" x14ac:dyDescent="0.2">
      <c r="B209" s="32"/>
      <c r="C209" s="32"/>
      <c r="D209" s="32"/>
      <c r="E209" s="32"/>
      <c r="F209" s="32"/>
      <c r="G209" s="32"/>
    </row>
    <row r="210" spans="2:7" ht="15.75" customHeight="1" x14ac:dyDescent="0.2">
      <c r="B210" s="32"/>
      <c r="C210" s="32"/>
      <c r="D210" s="32"/>
      <c r="E210" s="32"/>
      <c r="F210" s="32"/>
      <c r="G210" s="32"/>
    </row>
    <row r="211" spans="2:7" ht="15.75" customHeight="1" x14ac:dyDescent="0.2">
      <c r="B211" s="32"/>
      <c r="C211" s="32"/>
      <c r="D211" s="32"/>
      <c r="E211" s="32"/>
      <c r="F211" s="32"/>
      <c r="G211" s="32"/>
    </row>
    <row r="212" spans="2:7" ht="15.75" customHeight="1" x14ac:dyDescent="0.2">
      <c r="B212" s="32"/>
      <c r="C212" s="32"/>
      <c r="D212" s="32"/>
      <c r="E212" s="32"/>
      <c r="F212" s="32"/>
      <c r="G212" s="32"/>
    </row>
    <row r="213" spans="2:7" ht="15.75" customHeight="1" x14ac:dyDescent="0.2">
      <c r="B213" s="32"/>
      <c r="C213" s="32"/>
      <c r="D213" s="32"/>
      <c r="E213" s="32"/>
      <c r="F213" s="32"/>
      <c r="G213" s="32"/>
    </row>
    <row r="214" spans="2:7" ht="15.75" customHeight="1" x14ac:dyDescent="0.2">
      <c r="B214" s="32"/>
      <c r="C214" s="32"/>
      <c r="D214" s="32"/>
      <c r="E214" s="32"/>
      <c r="F214" s="32"/>
      <c r="G214" s="32"/>
    </row>
    <row r="215" spans="2:7" ht="15.75" customHeight="1" x14ac:dyDescent="0.2">
      <c r="B215" s="32"/>
      <c r="C215" s="32"/>
      <c r="D215" s="32"/>
      <c r="E215" s="32"/>
      <c r="F215" s="32"/>
      <c r="G215" s="32"/>
    </row>
    <row r="216" spans="2:7" ht="15.75" customHeight="1" x14ac:dyDescent="0.2">
      <c r="B216" s="32"/>
      <c r="C216" s="32"/>
      <c r="D216" s="32"/>
      <c r="E216" s="32"/>
      <c r="F216" s="32"/>
      <c r="G216" s="32"/>
    </row>
    <row r="217" spans="2:7" ht="15.75" customHeight="1" x14ac:dyDescent="0.2">
      <c r="B217" s="32"/>
      <c r="C217" s="32"/>
      <c r="D217" s="32"/>
      <c r="E217" s="32"/>
      <c r="F217" s="32"/>
      <c r="G217" s="32"/>
    </row>
    <row r="218" spans="2:7" ht="15.75" customHeight="1" x14ac:dyDescent="0.2">
      <c r="B218" s="32"/>
      <c r="C218" s="32"/>
      <c r="D218" s="32"/>
      <c r="E218" s="32"/>
      <c r="F218" s="32"/>
      <c r="G218" s="32"/>
    </row>
    <row r="219" spans="2:7" ht="15.75" customHeight="1" x14ac:dyDescent="0.2">
      <c r="B219" s="32"/>
      <c r="C219" s="32"/>
      <c r="D219" s="32"/>
      <c r="E219" s="32"/>
      <c r="F219" s="32"/>
      <c r="G219" s="32"/>
    </row>
    <row r="220" spans="2:7" ht="15.75" customHeight="1" x14ac:dyDescent="0.2">
      <c r="B220" s="32"/>
      <c r="C220" s="32"/>
      <c r="D220" s="32"/>
      <c r="E220" s="32"/>
      <c r="F220" s="32"/>
      <c r="G220" s="32"/>
    </row>
    <row r="221" spans="2:7" ht="15.75" customHeight="1" x14ac:dyDescent="0.2">
      <c r="B221" s="32"/>
      <c r="C221" s="32"/>
      <c r="D221" s="32"/>
      <c r="E221" s="32"/>
      <c r="F221" s="32"/>
      <c r="G221" s="32"/>
    </row>
    <row r="222" spans="2:7" ht="15.75" customHeight="1" x14ac:dyDescent="0.2">
      <c r="B222" s="32"/>
      <c r="C222" s="32"/>
      <c r="D222" s="32"/>
      <c r="E222" s="32"/>
      <c r="F222" s="32"/>
      <c r="G222" s="32"/>
    </row>
    <row r="223" spans="2:7" ht="15.75" customHeight="1" x14ac:dyDescent="0.2">
      <c r="B223" s="32"/>
      <c r="C223" s="32"/>
      <c r="D223" s="32"/>
      <c r="E223" s="32"/>
      <c r="F223" s="32"/>
      <c r="G223" s="32"/>
    </row>
    <row r="224" spans="2:7" ht="15.75" customHeight="1" x14ac:dyDescent="0.2">
      <c r="B224" s="32"/>
      <c r="C224" s="32"/>
      <c r="D224" s="32"/>
      <c r="E224" s="32"/>
      <c r="F224" s="32"/>
      <c r="G224" s="32"/>
    </row>
    <row r="225" spans="2:7" ht="15.75" customHeight="1" x14ac:dyDescent="0.2">
      <c r="B225" s="32"/>
      <c r="C225" s="32"/>
      <c r="D225" s="32"/>
      <c r="E225" s="32"/>
      <c r="F225" s="32"/>
      <c r="G225" s="32"/>
    </row>
    <row r="226" spans="2:7" ht="15.75" customHeight="1" x14ac:dyDescent="0.2">
      <c r="B226" s="32"/>
      <c r="C226" s="32"/>
      <c r="D226" s="32"/>
      <c r="E226" s="32"/>
      <c r="F226" s="32"/>
      <c r="G226" s="32"/>
    </row>
    <row r="227" spans="2:7" ht="15.75" customHeight="1" x14ac:dyDescent="0.2">
      <c r="B227" s="32"/>
      <c r="C227" s="32"/>
      <c r="D227" s="32"/>
      <c r="E227" s="32"/>
      <c r="F227" s="32"/>
      <c r="G227" s="32"/>
    </row>
    <row r="228" spans="2:7" ht="15.75" customHeight="1" x14ac:dyDescent="0.2">
      <c r="B228" s="32"/>
      <c r="C228" s="32"/>
      <c r="D228" s="32"/>
      <c r="E228" s="32"/>
      <c r="F228" s="32"/>
      <c r="G228" s="32"/>
    </row>
    <row r="229" spans="2:7" ht="15.75" customHeight="1" x14ac:dyDescent="0.2">
      <c r="B229" s="32"/>
      <c r="C229" s="32"/>
      <c r="D229" s="32"/>
      <c r="E229" s="32"/>
      <c r="F229" s="32"/>
      <c r="G229" s="32"/>
    </row>
    <row r="230" spans="2:7" ht="15.75" customHeight="1" x14ac:dyDescent="0.2">
      <c r="B230" s="32"/>
      <c r="C230" s="32"/>
      <c r="D230" s="32"/>
      <c r="E230" s="32"/>
      <c r="F230" s="32"/>
      <c r="G230" s="32"/>
    </row>
    <row r="231" spans="2:7" ht="15.75" customHeight="1" x14ac:dyDescent="0.2">
      <c r="B231" s="32"/>
      <c r="C231" s="32"/>
      <c r="D231" s="32"/>
      <c r="E231" s="32"/>
      <c r="F231" s="32"/>
      <c r="G231" s="32"/>
    </row>
    <row r="232" spans="2:7" ht="15.75" customHeight="1" x14ac:dyDescent="0.2">
      <c r="B232" s="32"/>
      <c r="C232" s="32"/>
      <c r="D232" s="32"/>
      <c r="E232" s="32"/>
      <c r="F232" s="32"/>
      <c r="G232" s="32"/>
    </row>
    <row r="233" spans="2:7" ht="15.75" customHeight="1" x14ac:dyDescent="0.2">
      <c r="B233" s="32"/>
      <c r="C233" s="32"/>
      <c r="D233" s="32"/>
      <c r="E233" s="32"/>
      <c r="F233" s="32"/>
      <c r="G233" s="32"/>
    </row>
    <row r="234" spans="2:7" ht="15.75" customHeight="1" x14ac:dyDescent="0.2">
      <c r="B234" s="32"/>
      <c r="C234" s="32"/>
      <c r="D234" s="32"/>
      <c r="E234" s="32"/>
      <c r="F234" s="32"/>
      <c r="G234" s="32"/>
    </row>
    <row r="235" spans="2:7" ht="15.75" customHeight="1" x14ac:dyDescent="0.2">
      <c r="B235" s="32"/>
      <c r="C235" s="32"/>
      <c r="D235" s="32"/>
      <c r="E235" s="32"/>
      <c r="F235" s="32"/>
      <c r="G235" s="32"/>
    </row>
    <row r="236" spans="2:7" ht="15.75" customHeight="1" x14ac:dyDescent="0.2">
      <c r="B236" s="32"/>
      <c r="C236" s="32"/>
      <c r="D236" s="32"/>
      <c r="E236" s="32"/>
      <c r="F236" s="32"/>
      <c r="G236" s="32"/>
    </row>
    <row r="237" spans="2:7" ht="15.75" customHeight="1" x14ac:dyDescent="0.2">
      <c r="B237" s="32"/>
      <c r="C237" s="32"/>
      <c r="D237" s="32"/>
      <c r="E237" s="32"/>
      <c r="F237" s="32"/>
      <c r="G237" s="32"/>
    </row>
    <row r="238" spans="2:7" ht="15.75" customHeight="1" x14ac:dyDescent="0.2">
      <c r="B238" s="32"/>
      <c r="C238" s="32"/>
      <c r="D238" s="32"/>
      <c r="E238" s="32"/>
      <c r="F238" s="32"/>
      <c r="G238" s="32"/>
    </row>
    <row r="239" spans="2:7" ht="15.75" customHeight="1" x14ac:dyDescent="0.2">
      <c r="B239" s="32"/>
      <c r="C239" s="32"/>
      <c r="D239" s="32"/>
      <c r="E239" s="32"/>
      <c r="F239" s="32"/>
      <c r="G239" s="32"/>
    </row>
    <row r="240" spans="2:7" ht="15.75" customHeight="1" x14ac:dyDescent="0.2">
      <c r="B240" s="32"/>
      <c r="C240" s="32"/>
      <c r="D240" s="32"/>
      <c r="E240" s="32"/>
      <c r="F240" s="32"/>
      <c r="G240" s="32"/>
    </row>
    <row r="241" spans="2:7" ht="15.75" customHeight="1" x14ac:dyDescent="0.2">
      <c r="B241" s="32"/>
      <c r="C241" s="32"/>
      <c r="D241" s="32"/>
      <c r="E241" s="32"/>
      <c r="F241" s="32"/>
      <c r="G241" s="32"/>
    </row>
    <row r="242" spans="2:7" ht="15.75" customHeight="1" x14ac:dyDescent="0.2">
      <c r="B242" s="32"/>
      <c r="C242" s="32"/>
      <c r="D242" s="32"/>
      <c r="E242" s="32"/>
      <c r="F242" s="32"/>
      <c r="G242" s="32"/>
    </row>
    <row r="243" spans="2:7" ht="15.75" customHeight="1" x14ac:dyDescent="0.2">
      <c r="B243" s="32"/>
      <c r="C243" s="32"/>
      <c r="D243" s="32"/>
      <c r="E243" s="32"/>
      <c r="F243" s="32"/>
      <c r="G243" s="32"/>
    </row>
    <row r="244" spans="2:7" ht="15.75" customHeight="1" x14ac:dyDescent="0.2">
      <c r="B244" s="32"/>
      <c r="C244" s="32"/>
      <c r="D244" s="32"/>
      <c r="E244" s="32"/>
      <c r="F244" s="32"/>
      <c r="G244" s="32"/>
    </row>
    <row r="245" spans="2:7" ht="15.75" customHeight="1" x14ac:dyDescent="0.2">
      <c r="B245" s="32"/>
      <c r="C245" s="32"/>
      <c r="D245" s="32"/>
      <c r="E245" s="32"/>
      <c r="F245" s="32"/>
      <c r="G245" s="32"/>
    </row>
    <row r="246" spans="2:7" ht="15.75" customHeight="1" x14ac:dyDescent="0.2"/>
    <row r="247" spans="2:7" ht="15.75" customHeight="1" x14ac:dyDescent="0.2"/>
    <row r="248" spans="2:7" ht="15.75" customHeight="1" x14ac:dyDescent="0.2"/>
    <row r="249" spans="2:7" ht="15.75" customHeight="1" x14ac:dyDescent="0.2"/>
    <row r="250" spans="2:7" ht="15.75" customHeight="1" x14ac:dyDescent="0.2"/>
    <row r="251" spans="2:7" ht="15.75" customHeight="1" x14ac:dyDescent="0.2"/>
    <row r="252" spans="2:7" ht="15.75" customHeight="1" x14ac:dyDescent="0.2"/>
    <row r="253" spans="2:7" ht="15.75" customHeight="1" x14ac:dyDescent="0.2"/>
    <row r="254" spans="2:7" ht="15.75" customHeight="1" x14ac:dyDescent="0.2"/>
    <row r="255" spans="2:7" ht="15.75" customHeight="1" x14ac:dyDescent="0.2"/>
    <row r="256" spans="2: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sheetData>
  <mergeCells count="49">
    <mergeCell ref="C53:C56"/>
    <mergeCell ref="B53:B56"/>
    <mergeCell ref="C71:C78"/>
    <mergeCell ref="B71:B78"/>
    <mergeCell ref="B57:B69"/>
    <mergeCell ref="C57:C69"/>
    <mergeCell ref="C4:G4"/>
    <mergeCell ref="C5:G5"/>
    <mergeCell ref="C6:G6"/>
    <mergeCell ref="B12:B14"/>
    <mergeCell ref="C12:C14"/>
    <mergeCell ref="B96:B102"/>
    <mergeCell ref="C96:C102"/>
    <mergeCell ref="F145:F148"/>
    <mergeCell ref="E145:E148"/>
    <mergeCell ref="D145:D148"/>
    <mergeCell ref="C145:C148"/>
    <mergeCell ref="B145:B148"/>
    <mergeCell ref="B114:B120"/>
    <mergeCell ref="C114:C120"/>
    <mergeCell ref="B121:B125"/>
    <mergeCell ref="C103:C113"/>
    <mergeCell ref="B103:B113"/>
    <mergeCell ref="D136:D141"/>
    <mergeCell ref="C135:C141"/>
    <mergeCell ref="B135:B141"/>
    <mergeCell ref="C121:C125"/>
    <mergeCell ref="C131:C134"/>
    <mergeCell ref="B131:B134"/>
    <mergeCell ref="D127:D130"/>
    <mergeCell ref="D122:D123"/>
    <mergeCell ref="C126:C130"/>
    <mergeCell ref="B126:B130"/>
    <mergeCell ref="C84:C88"/>
    <mergeCell ref="B84:B88"/>
    <mergeCell ref="C93:C94"/>
    <mergeCell ref="B93:B94"/>
    <mergeCell ref="C17:C19"/>
    <mergeCell ref="B17:B19"/>
    <mergeCell ref="C81:C83"/>
    <mergeCell ref="B22:B28"/>
    <mergeCell ref="C22:C28"/>
    <mergeCell ref="B81:B83"/>
    <mergeCell ref="C29:C36"/>
    <mergeCell ref="B29:B36"/>
    <mergeCell ref="C48:C51"/>
    <mergeCell ref="B48:B51"/>
    <mergeCell ref="C37:C45"/>
    <mergeCell ref="B37:B45"/>
  </mergeCells>
  <pageMargins left="0.70866141732283472" right="0.70866141732283472" top="0.74803149606299213" bottom="0.74803149606299213" header="0" footer="0"/>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гумпомощь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2020-08-20T05:17:55Z</cp:lastPrinted>
  <dcterms:modified xsi:type="dcterms:W3CDTF">2020-09-09T05:07:39Z</dcterms:modified>
</cp:coreProperties>
</file>