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10.27\"/>
    </mc:Choice>
  </mc:AlternateContent>
  <bookViews>
    <workbookView xWindow="0" yWindow="0" windowWidth="28800" windowHeight="12435"/>
  </bookViews>
  <sheets>
    <sheet name="фин помощь" sheetId="1" r:id="rId1"/>
  </sheets>
  <calcPr calcId="152511"/>
</workbook>
</file>

<file path=xl/calcChain.xml><?xml version="1.0" encoding="utf-8"?>
<calcChain xmlns="http://schemas.openxmlformats.org/spreadsheetml/2006/main">
  <c r="H31" i="1" l="1"/>
  <c r="H30" i="1"/>
  <c r="H28" i="1"/>
  <c r="H27" i="1" s="1"/>
  <c r="F14" i="1" l="1"/>
  <c r="F19" i="1"/>
  <c r="E19" i="1"/>
  <c r="E14" i="1"/>
  <c r="D19" i="1" l="1"/>
  <c r="H14" i="1"/>
  <c r="H19" i="1" l="1"/>
  <c r="H10" i="1" l="1"/>
  <c r="D25" i="1" l="1"/>
  <c r="D26" i="1"/>
  <c r="D23" i="1"/>
  <c r="D22" i="1"/>
  <c r="E11" i="1" l="1"/>
  <c r="D33" i="1" l="1"/>
  <c r="F31" i="1"/>
  <c r="E31" i="1"/>
  <c r="E30" i="1"/>
  <c r="D30" i="1" s="1"/>
  <c r="E29" i="1"/>
  <c r="D29" i="1" s="1"/>
  <c r="E28" i="1"/>
  <c r="D28" i="1" s="1"/>
  <c r="F27" i="1"/>
  <c r="D21" i="1"/>
  <c r="D20" i="1"/>
  <c r="D17" i="1"/>
  <c r="G17" i="1" s="1"/>
  <c r="G14" i="1" s="1"/>
  <c r="D16" i="1"/>
  <c r="D15" i="1"/>
  <c r="D13" i="1"/>
  <c r="D12" i="1"/>
  <c r="F11" i="1"/>
  <c r="F10" i="1" l="1"/>
  <c r="G19" i="1"/>
  <c r="D14" i="1"/>
  <c r="E27" i="1"/>
  <c r="D27" i="1" s="1"/>
  <c r="D31" i="1"/>
  <c r="D11" i="1"/>
  <c r="D10" i="1" l="1"/>
  <c r="E10" i="1"/>
  <c r="G31" i="1"/>
  <c r="G29" i="1"/>
  <c r="G27" i="1" s="1"/>
  <c r="G10" i="1" l="1"/>
</calcChain>
</file>

<file path=xl/sharedStrings.xml><?xml version="1.0" encoding="utf-8"?>
<sst xmlns="http://schemas.openxmlformats.org/spreadsheetml/2006/main" count="74" uniqueCount="58">
  <si>
    <t>№</t>
  </si>
  <si>
    <t>грант</t>
  </si>
  <si>
    <t>кредит</t>
  </si>
  <si>
    <t>маалымат</t>
  </si>
  <si>
    <t>Коронавируска каршы күрөшүү максатында эл аралык финансылык</t>
  </si>
  <si>
    <t>институттардан финансылык жардам тартуу маселеси боюнча жүргүзүлүп жаткан иштер тууралуу</t>
  </si>
  <si>
    <t>(АКШ доллары менен)</t>
  </si>
  <si>
    <t xml:space="preserve">Уюмдун аталышы </t>
  </si>
  <si>
    <t>Жардамдын аталышы</t>
  </si>
  <si>
    <t>Жыйынтыгы</t>
  </si>
  <si>
    <t xml:space="preserve">Алынган жардам </t>
  </si>
  <si>
    <t xml:space="preserve">Эскертүү
</t>
  </si>
  <si>
    <t xml:space="preserve">БАРДЫГЫ </t>
  </si>
  <si>
    <t>бардыгы</t>
  </si>
  <si>
    <t xml:space="preserve">Эл аралык валюта фонду (ЭВФ) </t>
  </si>
  <si>
    <t xml:space="preserve">     2020-жылдын 31-мартында өлкө бюджетине каражаттар келип түштү. Аталган каражаттар бюджетти колдоого багытталды (чыгашалардын корголгон беренелерин каржылоо, саламаттык сактоо секторунун чыгымдарын каржылоо). Кредиттин шарттары: - Ыкчам жооп кайтаруу механизми (Rapid Credit Facility - RCF) - 10 жыл, анын ичинде 5,5 жыл 0% үстөк менен жеңилдетилген мезгил; - Тез каржылоо инструменти (Rapid Financing Instrument - RFI) - 5 жыл, анын ичинде 1,07% үстөк менен 3 жылдык жеңилдетилген мезгил (payment of the Service charge 0,5 % / 296,0 миң СПЗ)</t>
  </si>
  <si>
    <t xml:space="preserve">120 849 046
(кредит)
Анын ичинен:
- RCF: 40 283 015,40 АКШ долл.
- RFI:
80 566 030,80 АКШ долл. </t>
  </si>
  <si>
    <t>121 098 891
анын ичинен:
- RCF: 40 283 015,40 АКШ долл.
- RFI:
80 566 030,80 АКШ долл.</t>
  </si>
  <si>
    <t>Азия өнүктүрүү банкы (АӨБ)</t>
  </si>
  <si>
    <t xml:space="preserve">Ушул жылдын 5-майында Макулдашууга кол коюлуп, 2020-жылдын 1-июнунда ратификациядан өткөн. 2020-жылдын 10-июнунда дефицитти жабууга багытталган каражаттар республикалык бюджетке түштү.
</t>
  </si>
  <si>
    <t>Инвестдолбоор</t>
  </si>
  <si>
    <t xml:space="preserve">     Бул долбоор COVID-19га каршы күрөшүүгө зарыл болгон медициналык керектелүүчү каражаттарды жана дары-дармектерди сатып алууну каржылоого багытталган.
АӨБ менен долбоордун деталдары талкууланууда.
14-майда КР менен АӨБдин ортосунда расмий сүйлөшүү жүрдү. 2020-жылдын 16-июнунда Макулдашууга кол коюлуп, күчүнө кирүүсү күтүлүүдө.
</t>
  </si>
  <si>
    <t xml:space="preserve">     2020-жылдын 7-апрелинде саламаттыкты сактоо сектору үчүн жабдууларды сатып алууну алдын ала караган “COVID-19 боюнча ыкчам долбоор” боюнча Макулдашууга кол коюлган.
21-апрелде Макулдашуу тиешелүү түрдө ратификацияланган
КР Саламаттык сактоо министрлиги, КР Өкмөтүнө караштуу Милдеттүу медициналык камсыздандыруу фонду, Өзгөчө кырдаалдар министрлиги долбоорду ишке ашыруучу агеттиктер болуп саналат. Учурда ДБ менен сатып алуулардын планы макулдашылууда.
</t>
  </si>
  <si>
    <t xml:space="preserve">    Бул каражаттар БДБнын иштеп жаткан «Кыргызстандагы жаратылыш кырсыктарына карата туруктуулукту жогорулатуу» (компонент 5) долбоорунун каражаттарын кайрадан бөлүштүрүү алкагында медикаменттерди жана жабдууларды тез арада сатып алууга каралган.
     </t>
  </si>
  <si>
    <t xml:space="preserve">Дүйнөлүк банк (ДБ) </t>
  </si>
  <si>
    <t xml:space="preserve">Тастыкталган жардам (күтүлүүдө) </t>
  </si>
  <si>
    <t>Азия инфраструктуралык инвестициялар банкы (АИИБ)</t>
  </si>
  <si>
    <t xml:space="preserve">Ислам өнүктүрүү банкы (ИӨБ) </t>
  </si>
  <si>
    <t>Европа бирлиги (ЕБ)</t>
  </si>
  <si>
    <t xml:space="preserve">Бюджеттик колдоо
(1-транш) </t>
  </si>
  <si>
    <t xml:space="preserve">Бюджеттик колдоо </t>
  </si>
  <si>
    <t>Бюджеттик колдоо</t>
  </si>
  <si>
    <t>Бюджеттик колдоо 
(2- транш)</t>
  </si>
  <si>
    <t>Утурлама фонддор ( сом менен)</t>
  </si>
  <si>
    <t>утурлама фонддор ( евро менен)</t>
  </si>
  <si>
    <t>Германия өнүктүрүү
банкы (KfW)</t>
  </si>
  <si>
    <t>утурлама фонддор</t>
  </si>
  <si>
    <t xml:space="preserve">Утурлама фонддор азык-түлүк коопсуздугун андан ары камсыздоо максатында фермерлерди, чакан жана орто бизнести колдоого багытталган. Бизнеске каражаттарды берүү үчүн документтерди даярдоо стадиясында. </t>
  </si>
  <si>
    <t>Япония</t>
  </si>
  <si>
    <t>Евразия туруктуулук жана өнүктүрүү фонду  (ЕТӨФ)</t>
  </si>
  <si>
    <t xml:space="preserve">утурлама фонддор </t>
  </si>
  <si>
    <t>Европа инвестициялык банкы  (ЕИБ)</t>
  </si>
  <si>
    <t xml:space="preserve">Каражаттар "Агрардык өндүрүш-тиричилик чынжырчасын каржылоо" долбоорун каржылоого багытталган. Макулдашуу ратификацияланган, жакынкы учурда ЕИБ тарабынан траншты которуу күтүлүүдө. </t>
  </si>
  <si>
    <t xml:space="preserve">Утурлама фонддор азык-түлүк коопсуздугун андан ары камсыздоо максатында фермерлерди, чакан жана орто бизнести колдоого багытталган. Япон тарап менен макулдашуу стадиясында. Оң жооп алынгандан кийин кыргыз тарап финансылык каражаттарды берүү жол-жоболорун баштайт. </t>
  </si>
  <si>
    <r>
      <t xml:space="preserve">     2020-жылдын 7-апрелинде ЭВФ Директорлор кеңеши 50 дөн 100% чейинки квотага жеткиликтүүлүктү жогорулатууну жактырды. 
   2020-жылдын  8-майында ЭВФ Директорлор кеңеши 2-траншты бөлүп берүүнү жактырды.                                                                                                                                      2020-жылдын 13-майында каражаттар КРФМ БК эсебине которулган. 
     </t>
    </r>
    <r>
      <rPr>
        <i/>
        <sz val="11"/>
        <rFont val="Calibri"/>
        <family val="2"/>
        <charset val="204"/>
      </rPr>
      <t xml:space="preserve">Кредиттин шарттары RCF жана RFI каржылоо булактары боюнча биринчи траншка окшош
</t>
    </r>
  </si>
  <si>
    <t>2020-жылдын 9-апрелинде KfW азык-түлүк коопсуздугун
камсыздоо максатында утурлама фонддордун 12,4 млн евро суммасындагы каражаттарын фермерлерди, чакан жана орто бизнести колдоо үчүн пайдаланууга макулдугун берди.</t>
  </si>
  <si>
    <t>Шарттардын матрицасы иштелип чыккан. Сүйлөшүүлөр 2020-жылдын 23-октябрына, АӨБдүн Директорлор Кеңеши 2020-жылдын 17-ноябрына белгиленген.</t>
  </si>
  <si>
    <t xml:space="preserve">Утурлама фонддор азык-түлүк коопсуздугун андан ары камсыздоо максатында фермерлерди, чакан жана орто бизнести колдоого багытталган. </t>
  </si>
  <si>
    <t>2020-жылдын 9-апрелинде KfW азык-түлүк коопсуздугун
камсыздоо максатында утурлама фонддордун 1,2
млрд. сом суммасындагы каражаттарын фермерлерди, чакан жана орто бизнести колдоо үчүн пайдаланууга макулдугун берди.</t>
  </si>
  <si>
    <t xml:space="preserve">24.06.2020 Кыргыз Республикасы менен ДБнын ортосунда "Социалдык коргоону камсыз кылуу тутумдары жана шашылыш иш-чаралардын планы" долбоору боюнча расмий сүйлөшүүлөр болуп өттү. Бул долбоор COVID-19 коронавирусу менен байланышкан экономикалык төмөндөөнүн кризистен эң көп жабыр тарткан калктын кирешесине, иш менен камсыз болушуна жана жыргалчылыгына түздөн-түз таасирин азайтууга багытталган. Долбоор ДБнын Директорлор Кеңеши тарабынан жактырылып, 2020-жылдын 3-сентябрында Кыргыз Республикасынын Жогорку Кеңеши тарабынан ратификациялоо жөнүндө мыйзам кабыл алынган.
</t>
  </si>
  <si>
    <t>26.06.2020 Кыргыз Республикасы менен ДБнын ортосунда "Жеке секторду кризистик колдоо жана анын атаандаштыкка жөндөмдүүлүгүн жогорулатуу" долбоору боюнча расмий сүйлөшүүлөр болуп өттү. Бул долбоор чакан жана орто бизнести COVID-19 пандемиялык кризисине жооп кайтарууда жана калыбына келтирүү мезгилинде колдоо максатында иштелип чыккан. 2020-жылдын 25-сентябрында ратификациялоо жөнүндө мыйзам кабыл алынган.</t>
  </si>
  <si>
    <t xml:space="preserve">16.07.2020 AИИБ менен Кыргыз Республикасынын ортосунда ДБнын "Жеке секторду кризистик колдоо жана анын атаандаштыкка жөндөмдүүлүгүн жогорулатуу" долбоорун биргелешип каржылоо боюнча расмий сүйлөшүүлөр болуп өттү. AIIBдин Директорлор Кеңеши бул долбоорду 2020-жылдын 13-августунда жактырган. 2020-жылдын 3-сентябрында Кыргыз Республикасынын Жогорку Кеңеши тарабынан ратификациялоо жөнүндө Кыргыз Республикасынын Мыйзамы кабыл алынган.
</t>
  </si>
  <si>
    <t xml:space="preserve">ИӨБнын учурдагы долбоорлорунун үнөмдөлгөн каражаттарынын алкагында сатып алуу үчүн медициналык дары-дармектердин жана жабдуулардын тизмеси ИӨБ багытталган.  </t>
  </si>
  <si>
    <t xml:space="preserve">Бул каражаттар билим берүү программаларын ишке ашырууга пландалган. Каражат КРФМ БК  2020-жылдын 10-июлунда келип түшкөн.     </t>
  </si>
  <si>
    <t xml:space="preserve">Бул каражаттар санариптештирүү иш-чараларына пландаштырылган. ЕС Макулдашуунун долбоорун тапшырды, кол коюу октябрь айына пландаштырылган, 2020-жылдын декабрында акча каражаттары келип түшөт. </t>
  </si>
  <si>
    <t>Бул каражаттар ЕС социалдык коргоо программасын ишке ашыруу үчүн пландаштырылган. Каражат КРФМ БК 2020-жылдын 10-июлунда келип түшкөн.</t>
  </si>
  <si>
    <t>Бюджеттик колдоо социалдык маанидеги чыгымдарды каржылоого багытталган. Фонддун кеңешинин  тарабынан бул программа жактырылгын жана КР Жогорку Кеӊеш тарабанын  2020-жылдын 3- сентябрында Макулдашууну ратификациялоо мыйзамы кабыл алынган.</t>
  </si>
  <si>
    <t xml:space="preserve">2020-жылдын 29-октябрына карата абал боюнча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</si>
</sst>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i/>
      <sz val="11"/>
      <color theme="1"/>
      <name val="Arial"/>
      <family val="2"/>
      <charset val="204"/>
    </font>
    <font>
      <b/>
      <sz val="14"/>
      <color theme="1"/>
      <name val="Calibri"/>
      <family val="2"/>
      <charset val="204"/>
    </font>
    <font>
      <sz val="11"/>
      <name val="Arial"/>
      <family val="2"/>
      <charset val="204"/>
    </font>
    <font>
      <sz val="11"/>
      <name val="Calibri"/>
      <family val="2"/>
      <charset val="204"/>
    </font>
    <font>
      <b/>
      <sz val="11"/>
      <name val="Calibri"/>
      <family val="2"/>
      <charset val="204"/>
    </font>
    <font>
      <i/>
      <sz val="11"/>
      <name val="Calibri"/>
      <family val="2"/>
      <charset val="204"/>
    </font>
  </fonts>
  <fills count="4">
    <fill>
      <patternFill patternType="none"/>
    </fill>
    <fill>
      <patternFill patternType="gray125"/>
    </fill>
    <fill>
      <patternFill patternType="solid">
        <fgColor rgb="FFFFFF00"/>
        <bgColor rgb="FFFFFF00"/>
      </patternFill>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60">
    <xf numFmtId="0" fontId="0" fillId="0" borderId="0" xfId="0" applyFont="1" applyAlignment="1"/>
    <xf numFmtId="0" fontId="1" fillId="0" borderId="0" xfId="0" applyFont="1" applyAlignment="1">
      <alignment horizontal="lef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3" fillId="0" borderId="7" xfId="0" applyFont="1" applyBorder="1" applyAlignment="1"/>
    <xf numFmtId="0" fontId="0" fillId="0" borderId="0" xfId="0" applyFont="1" applyAlignment="1"/>
    <xf numFmtId="0" fontId="4" fillId="0" borderId="7" xfId="0" applyFont="1" applyFill="1" applyBorder="1" applyAlignment="1">
      <alignment vertical="center" wrapText="1"/>
    </xf>
    <xf numFmtId="0" fontId="4" fillId="0" borderId="8" xfId="0" applyFont="1" applyFill="1" applyBorder="1" applyAlignment="1">
      <alignment horizontal="center" vertical="center" wrapText="1"/>
    </xf>
    <xf numFmtId="3"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center"/>
    </xf>
    <xf numFmtId="0" fontId="4" fillId="0" borderId="1" xfId="0" applyFont="1" applyFill="1" applyBorder="1"/>
    <xf numFmtId="3" fontId="4" fillId="0" borderId="1" xfId="0" applyNumberFormat="1" applyFont="1" applyBorder="1" applyAlignment="1">
      <alignment horizontal="right" vertical="center"/>
    </xf>
    <xf numFmtId="0" fontId="3" fillId="0" borderId="0" xfId="0" applyFont="1" applyAlignment="1"/>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xf numFmtId="3" fontId="5" fillId="2" borderId="1" xfId="0" applyNumberFormat="1" applyFont="1" applyFill="1" applyBorder="1"/>
    <xf numFmtId="0" fontId="5" fillId="0" borderId="1" xfId="0" applyFont="1" applyBorder="1" applyAlignment="1">
      <alignment horizontal="center" vertical="center"/>
    </xf>
    <xf numFmtId="3" fontId="5" fillId="0" borderId="1" xfId="0" applyNumberFormat="1" applyFont="1" applyBorder="1" applyAlignment="1">
      <alignment horizontal="right" vertic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right" vertical="center"/>
    </xf>
    <xf numFmtId="0" fontId="4" fillId="0" borderId="2" xfId="0" applyFont="1" applyBorder="1" applyAlignment="1">
      <alignment wrapText="1"/>
    </xf>
    <xf numFmtId="0" fontId="5" fillId="0" borderId="4" xfId="0" applyFont="1" applyBorder="1" applyAlignment="1">
      <alignment horizontal="center" vertical="center"/>
    </xf>
    <xf numFmtId="3" fontId="5" fillId="0" borderId="4" xfId="0" applyNumberFormat="1" applyFont="1" applyBorder="1" applyAlignment="1">
      <alignment horizontal="right" vertical="center"/>
    </xf>
    <xf numFmtId="0" fontId="4" fillId="0" borderId="4" xfId="0" applyFont="1" applyBorder="1"/>
    <xf numFmtId="0" fontId="4" fillId="0" borderId="1" xfId="0" applyFont="1" applyBorder="1" applyAlignment="1">
      <alignment wrapText="1"/>
    </xf>
    <xf numFmtId="0" fontId="4" fillId="0" borderId="3" xfId="0" applyFont="1" applyBorder="1" applyAlignment="1">
      <alignment horizontal="center" vertical="center"/>
    </xf>
    <xf numFmtId="0" fontId="4" fillId="0" borderId="2" xfId="0" applyFont="1" applyBorder="1" applyAlignment="1">
      <alignment vertical="center" wrapText="1"/>
    </xf>
    <xf numFmtId="0" fontId="4" fillId="0" borderId="12" xfId="0" applyFont="1" applyBorder="1" applyAlignment="1">
      <alignment horizontal="center" vertical="center"/>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7" xfId="0" applyFont="1" applyBorder="1" applyAlignment="1">
      <alignment vertical="center"/>
    </xf>
    <xf numFmtId="0" fontId="4" fillId="0" borderId="2" xfId="0" applyFont="1" applyBorder="1" applyAlignment="1">
      <alignment horizontal="center" vertical="center"/>
    </xf>
    <xf numFmtId="0" fontId="3" fillId="0" borderId="3" xfId="0" applyFont="1" applyBorder="1"/>
    <xf numFmtId="0" fontId="4" fillId="0" borderId="2" xfId="0" applyFont="1" applyBorder="1" applyAlignment="1">
      <alignment horizontal="left" vertical="center" wrapText="1"/>
    </xf>
    <xf numFmtId="0" fontId="3" fillId="0" borderId="13" xfId="0" applyFont="1" applyBorder="1"/>
    <xf numFmtId="0" fontId="2" fillId="0" borderId="0" xfId="0" applyFont="1" applyAlignment="1">
      <alignment horizontal="center" vertical="center"/>
    </xf>
    <xf numFmtId="0" fontId="0" fillId="0" borderId="0" xfId="0" applyFont="1" applyAlignment="1"/>
    <xf numFmtId="0" fontId="3" fillId="0" borderId="4" xfId="0" applyFont="1" applyBorder="1"/>
    <xf numFmtId="0" fontId="3" fillId="3" borderId="5" xfId="0" applyFont="1" applyFill="1" applyBorder="1" applyAlignment="1">
      <alignment horizontal="left" vertical="center" wrapText="1" readingOrder="1"/>
    </xf>
    <xf numFmtId="0" fontId="3" fillId="3" borderId="6" xfId="0" applyFont="1" applyFill="1" applyBorder="1" applyAlignment="1">
      <alignment horizontal="left" vertical="center" wrapText="1" readingOrder="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vertical="center" wrapText="1"/>
    </xf>
    <xf numFmtId="3" fontId="4" fillId="0" borderId="2"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06"/>
  <sheetViews>
    <sheetView tabSelected="1" zoomScaleNormal="100" zoomScaleSheetLayoutView="85" workbookViewId="0">
      <pane ySplit="10" topLeftCell="A11" activePane="bottomLeft" state="frozen"/>
      <selection pane="bottomLeft" activeCell="I12" sqref="I12"/>
    </sheetView>
  </sheetViews>
  <sheetFormatPr defaultColWidth="12.625" defaultRowHeight="15" customHeight="1" x14ac:dyDescent="0.2"/>
  <cols>
    <col min="1" max="1" width="3.875" customWidth="1"/>
    <col min="2" max="2" width="17.75" customWidth="1"/>
    <col min="3" max="3" width="12.875" customWidth="1"/>
    <col min="4" max="6" width="12.375" style="3" customWidth="1"/>
    <col min="7" max="7" width="15.875" customWidth="1"/>
    <col min="8" max="8" width="14.75" customWidth="1"/>
    <col min="9" max="9" width="56.75" customWidth="1"/>
    <col min="10" max="10" width="19.25" customWidth="1"/>
    <col min="11" max="28" width="7.625" customWidth="1"/>
  </cols>
  <sheetData>
    <row r="2" spans="1:12" x14ac:dyDescent="0.2">
      <c r="I2" s="18" t="s">
        <v>57</v>
      </c>
      <c r="L2" s="1"/>
    </row>
    <row r="3" spans="1:12" ht="14.25" x14ac:dyDescent="0.2">
      <c r="I3" s="1"/>
      <c r="L3" s="1"/>
    </row>
    <row r="4" spans="1:12" ht="18.75" x14ac:dyDescent="0.2">
      <c r="B4" s="48" t="s">
        <v>4</v>
      </c>
      <c r="C4" s="49"/>
      <c r="D4" s="49"/>
      <c r="E4" s="49"/>
      <c r="F4" s="49"/>
      <c r="G4" s="49"/>
      <c r="H4" s="49"/>
      <c r="I4" s="49"/>
    </row>
    <row r="5" spans="1:12" ht="18.75" x14ac:dyDescent="0.2">
      <c r="B5" s="48" t="s">
        <v>5</v>
      </c>
      <c r="C5" s="49"/>
      <c r="D5" s="49"/>
      <c r="E5" s="49"/>
      <c r="F5" s="49"/>
      <c r="G5" s="49"/>
      <c r="H5" s="49"/>
      <c r="I5" s="49"/>
    </row>
    <row r="6" spans="1:12" ht="18.75" x14ac:dyDescent="0.2">
      <c r="B6" s="48" t="s">
        <v>3</v>
      </c>
      <c r="C6" s="49"/>
      <c r="D6" s="49"/>
      <c r="E6" s="49"/>
      <c r="F6" s="49"/>
      <c r="G6" s="49"/>
      <c r="H6" s="49"/>
      <c r="I6" s="49"/>
    </row>
    <row r="8" spans="1:12" x14ac:dyDescent="0.2">
      <c r="A8" s="17"/>
      <c r="B8" s="17"/>
      <c r="C8" s="17"/>
      <c r="D8" s="17"/>
      <c r="E8" s="17"/>
      <c r="F8" s="17"/>
      <c r="G8" s="17"/>
      <c r="H8" s="17"/>
      <c r="I8" s="18" t="s">
        <v>6</v>
      </c>
    </row>
    <row r="9" spans="1:12" ht="45" x14ac:dyDescent="0.2">
      <c r="A9" s="19" t="s">
        <v>0</v>
      </c>
      <c r="B9" s="20" t="s">
        <v>7</v>
      </c>
      <c r="C9" s="20" t="s">
        <v>8</v>
      </c>
      <c r="D9" s="20" t="s">
        <v>9</v>
      </c>
      <c r="E9" s="20" t="s">
        <v>1</v>
      </c>
      <c r="F9" s="20" t="s">
        <v>2</v>
      </c>
      <c r="G9" s="20" t="s">
        <v>25</v>
      </c>
      <c r="H9" s="20" t="s">
        <v>10</v>
      </c>
      <c r="I9" s="20" t="s">
        <v>11</v>
      </c>
    </row>
    <row r="10" spans="1:12" x14ac:dyDescent="0.25">
      <c r="A10" s="19"/>
      <c r="B10" s="19" t="s">
        <v>12</v>
      </c>
      <c r="C10" s="21"/>
      <c r="D10" s="22">
        <f>D11+D14+D19+D26+D27+D31+D25+D34+D35+D36</f>
        <v>774432795</v>
      </c>
      <c r="E10" s="22">
        <f>E11+E14+E19+E26+E27+E31+E25</f>
        <v>173549858</v>
      </c>
      <c r="F10" s="22">
        <f>F11+F14+F19+F26+F27+F31+F25+F34+F35</f>
        <v>597382937</v>
      </c>
      <c r="G10" s="22">
        <f>G11+G14+G19+G26+G27+G31+G25+G34+G35+G36</f>
        <v>431137512.80000001</v>
      </c>
      <c r="H10" s="22">
        <f>H11+H14+H19+H26+H27+H31+H25</f>
        <v>343295282.19999999</v>
      </c>
      <c r="I10" s="21"/>
    </row>
    <row r="11" spans="1:12" ht="15.75" customHeight="1" x14ac:dyDescent="0.25">
      <c r="A11" s="44">
        <v>1</v>
      </c>
      <c r="B11" s="46" t="s">
        <v>14</v>
      </c>
      <c r="C11" s="23" t="s">
        <v>13</v>
      </c>
      <c r="D11" s="24">
        <f t="shared" ref="D11:D33" si="0">SUM(E11:F11)</f>
        <v>241947937</v>
      </c>
      <c r="E11" s="24">
        <f>SUM(E12:E13)</f>
        <v>0</v>
      </c>
      <c r="F11" s="24">
        <f>SUM(F12:F13)</f>
        <v>241947937</v>
      </c>
      <c r="G11" s="24"/>
      <c r="H11" s="24">
        <v>241947937</v>
      </c>
      <c r="I11" s="25"/>
    </row>
    <row r="12" spans="1:12" ht="135" x14ac:dyDescent="0.25">
      <c r="A12" s="45"/>
      <c r="B12" s="45"/>
      <c r="C12" s="26" t="s">
        <v>29</v>
      </c>
      <c r="D12" s="16">
        <f t="shared" si="0"/>
        <v>120849046</v>
      </c>
      <c r="E12" s="26"/>
      <c r="F12" s="16">
        <v>120849046</v>
      </c>
      <c r="G12" s="25"/>
      <c r="H12" s="57" t="s">
        <v>16</v>
      </c>
      <c r="I12" s="28" t="s">
        <v>15</v>
      </c>
    </row>
    <row r="13" spans="1:12" ht="135" x14ac:dyDescent="0.2">
      <c r="A13" s="50"/>
      <c r="B13" s="50"/>
      <c r="C13" s="26" t="s">
        <v>32</v>
      </c>
      <c r="D13" s="16">
        <f t="shared" si="0"/>
        <v>121098891</v>
      </c>
      <c r="E13" s="26"/>
      <c r="F13" s="16">
        <v>121098891</v>
      </c>
      <c r="G13" s="27"/>
      <c r="H13" s="57" t="s">
        <v>17</v>
      </c>
      <c r="I13" s="28" t="s">
        <v>44</v>
      </c>
    </row>
    <row r="14" spans="1:12" x14ac:dyDescent="0.25">
      <c r="A14" s="44">
        <v>2</v>
      </c>
      <c r="B14" s="46" t="s">
        <v>18</v>
      </c>
      <c r="C14" s="23" t="s">
        <v>13</v>
      </c>
      <c r="D14" s="24">
        <f>SUM(E14:F14)</f>
        <v>151060000</v>
      </c>
      <c r="E14" s="24">
        <f>SUM(E15:E18)</f>
        <v>46200000</v>
      </c>
      <c r="F14" s="24">
        <f>SUM(F15:F18)</f>
        <v>104860000</v>
      </c>
      <c r="G14" s="24">
        <f>G15+G17+G16+G18</f>
        <v>100197732</v>
      </c>
      <c r="H14" s="10">
        <f>H15+H17+H16</f>
        <v>50862268</v>
      </c>
      <c r="I14" s="25"/>
    </row>
    <row r="15" spans="1:12" ht="75" x14ac:dyDescent="0.2">
      <c r="A15" s="45"/>
      <c r="B15" s="45"/>
      <c r="C15" s="26" t="s">
        <v>30</v>
      </c>
      <c r="D15" s="16">
        <f t="shared" si="0"/>
        <v>50000000</v>
      </c>
      <c r="E15" s="16">
        <v>25000000</v>
      </c>
      <c r="F15" s="16">
        <v>25000000</v>
      </c>
      <c r="G15" s="16"/>
      <c r="H15" s="14">
        <v>50000000</v>
      </c>
      <c r="I15" s="28" t="s">
        <v>19</v>
      </c>
    </row>
    <row r="16" spans="1:12" s="2" customFormat="1" ht="45" x14ac:dyDescent="0.25">
      <c r="A16" s="45"/>
      <c r="B16" s="45"/>
      <c r="C16" s="26" t="s">
        <v>30</v>
      </c>
      <c r="D16" s="16">
        <f t="shared" si="0"/>
        <v>80560000</v>
      </c>
      <c r="E16" s="14">
        <v>10700000</v>
      </c>
      <c r="F16" s="14">
        <v>69860000</v>
      </c>
      <c r="G16" s="14">
        <v>80560000</v>
      </c>
      <c r="H16" s="15"/>
      <c r="I16" s="28" t="s">
        <v>46</v>
      </c>
    </row>
    <row r="17" spans="1:9" s="7" customFormat="1" ht="120" x14ac:dyDescent="0.25">
      <c r="A17" s="45"/>
      <c r="B17" s="45"/>
      <c r="C17" s="29" t="s">
        <v>20</v>
      </c>
      <c r="D17" s="30">
        <f>SUM(E17:F17)</f>
        <v>20000000</v>
      </c>
      <c r="E17" s="30">
        <v>10000000</v>
      </c>
      <c r="F17" s="30">
        <v>10000000</v>
      </c>
      <c r="G17" s="30">
        <f>D17-H17</f>
        <v>19137732</v>
      </c>
      <c r="H17" s="58">
        <v>862268</v>
      </c>
      <c r="I17" s="31" t="s">
        <v>21</v>
      </c>
    </row>
    <row r="18" spans="1:9" ht="45" x14ac:dyDescent="0.25">
      <c r="A18" s="45"/>
      <c r="B18" s="47"/>
      <c r="C18" s="26" t="s">
        <v>36</v>
      </c>
      <c r="D18" s="14">
        <v>500000</v>
      </c>
      <c r="E18" s="14">
        <v>500000</v>
      </c>
      <c r="F18" s="14"/>
      <c r="G18" s="14">
        <v>500000</v>
      </c>
      <c r="H18" s="15"/>
      <c r="I18" s="13" t="s">
        <v>47</v>
      </c>
    </row>
    <row r="19" spans="1:9" x14ac:dyDescent="0.25">
      <c r="A19" s="56">
        <v>3</v>
      </c>
      <c r="B19" s="53" t="s">
        <v>24</v>
      </c>
      <c r="C19" s="32" t="s">
        <v>13</v>
      </c>
      <c r="D19" s="33">
        <f>SUM(E19:F19)</f>
        <v>122350000</v>
      </c>
      <c r="E19" s="33">
        <f>SUM(E20:E24)</f>
        <v>61775000</v>
      </c>
      <c r="F19" s="33">
        <f>SUM(F20:F24)</f>
        <v>60575000</v>
      </c>
      <c r="G19" s="33">
        <f>G20+G22+G23+G21+G24</f>
        <v>114569086.8</v>
      </c>
      <c r="H19" s="59">
        <f>SUM(H20:H23)</f>
        <v>7780913.2000000002</v>
      </c>
      <c r="I19" s="34"/>
    </row>
    <row r="20" spans="1:9" ht="159" customHeight="1" x14ac:dyDescent="0.25">
      <c r="A20" s="56"/>
      <c r="B20" s="54"/>
      <c r="C20" s="26" t="s">
        <v>20</v>
      </c>
      <c r="D20" s="16">
        <f t="shared" si="0"/>
        <v>12150000</v>
      </c>
      <c r="E20" s="16">
        <v>6075000</v>
      </c>
      <c r="F20" s="16">
        <v>6075000</v>
      </c>
      <c r="G20" s="16">
        <v>10425656.699999999</v>
      </c>
      <c r="H20" s="14">
        <v>1724343.3</v>
      </c>
      <c r="I20" s="35" t="s">
        <v>22</v>
      </c>
    </row>
    <row r="21" spans="1:9" ht="90" x14ac:dyDescent="0.2">
      <c r="A21" s="56"/>
      <c r="B21" s="54"/>
      <c r="C21" s="26" t="s">
        <v>20</v>
      </c>
      <c r="D21" s="16">
        <f t="shared" si="0"/>
        <v>9000000</v>
      </c>
      <c r="E21" s="16">
        <v>4500000</v>
      </c>
      <c r="F21" s="16">
        <v>4500000</v>
      </c>
      <c r="G21" s="16">
        <v>2943430.0999999996</v>
      </c>
      <c r="H21" s="14">
        <v>6056569.9000000004</v>
      </c>
      <c r="I21" s="28" t="s">
        <v>23</v>
      </c>
    </row>
    <row r="22" spans="1:9" s="4" customFormat="1" ht="180" x14ac:dyDescent="0.2">
      <c r="A22" s="56"/>
      <c r="B22" s="54"/>
      <c r="C22" s="26" t="s">
        <v>20</v>
      </c>
      <c r="D22" s="16">
        <f t="shared" si="0"/>
        <v>50000000</v>
      </c>
      <c r="E22" s="16">
        <v>25000000</v>
      </c>
      <c r="F22" s="16">
        <v>25000000</v>
      </c>
      <c r="G22" s="16">
        <v>50000000</v>
      </c>
      <c r="H22" s="14"/>
      <c r="I22" s="28" t="s">
        <v>49</v>
      </c>
    </row>
    <row r="23" spans="1:9" s="4" customFormat="1" ht="120" x14ac:dyDescent="0.2">
      <c r="A23" s="56"/>
      <c r="B23" s="54"/>
      <c r="C23" s="26" t="s">
        <v>20</v>
      </c>
      <c r="D23" s="16">
        <f t="shared" si="0"/>
        <v>50000000</v>
      </c>
      <c r="E23" s="16">
        <v>25000000</v>
      </c>
      <c r="F23" s="16">
        <v>25000000</v>
      </c>
      <c r="G23" s="16">
        <v>50000000</v>
      </c>
      <c r="H23" s="14"/>
      <c r="I23" s="28" t="s">
        <v>50</v>
      </c>
    </row>
    <row r="24" spans="1:9" s="5" customFormat="1" ht="60" x14ac:dyDescent="0.25">
      <c r="A24" s="56"/>
      <c r="B24" s="55"/>
      <c r="C24" s="26" t="s">
        <v>36</v>
      </c>
      <c r="D24" s="14">
        <v>1200000</v>
      </c>
      <c r="E24" s="14">
        <v>1200000</v>
      </c>
      <c r="F24" s="14"/>
      <c r="G24" s="14">
        <v>1200000</v>
      </c>
      <c r="H24" s="15"/>
      <c r="I24" s="13" t="s">
        <v>37</v>
      </c>
    </row>
    <row r="25" spans="1:9" s="4" customFormat="1" ht="135" x14ac:dyDescent="0.25">
      <c r="A25" s="36">
        <v>4</v>
      </c>
      <c r="B25" s="37" t="s">
        <v>26</v>
      </c>
      <c r="C25" s="26" t="s">
        <v>20</v>
      </c>
      <c r="D25" s="24">
        <f t="shared" si="0"/>
        <v>50000000</v>
      </c>
      <c r="E25" s="24"/>
      <c r="F25" s="24">
        <v>50000000</v>
      </c>
      <c r="G25" s="24">
        <v>50000000</v>
      </c>
      <c r="H25" s="10"/>
      <c r="I25" s="35" t="s">
        <v>51</v>
      </c>
    </row>
    <row r="26" spans="1:9" ht="45" x14ac:dyDescent="0.25">
      <c r="A26" s="38">
        <v>5</v>
      </c>
      <c r="B26" s="39" t="s">
        <v>27</v>
      </c>
      <c r="C26" s="40" t="s">
        <v>20</v>
      </c>
      <c r="D26" s="24">
        <f t="shared" si="0"/>
        <v>15000000</v>
      </c>
      <c r="E26" s="41"/>
      <c r="F26" s="24">
        <v>15000000</v>
      </c>
      <c r="G26" s="24">
        <v>15000000</v>
      </c>
      <c r="H26" s="12"/>
      <c r="I26" s="35" t="s">
        <v>52</v>
      </c>
    </row>
    <row r="27" spans="1:9" ht="15" customHeight="1" x14ac:dyDescent="0.25">
      <c r="A27" s="44">
        <v>6</v>
      </c>
      <c r="B27" s="51" t="s">
        <v>28</v>
      </c>
      <c r="C27" s="23" t="s">
        <v>13</v>
      </c>
      <c r="D27" s="24">
        <f t="shared" si="0"/>
        <v>33880000</v>
      </c>
      <c r="E27" s="24">
        <f>SUM(E28:E30)</f>
        <v>33880000</v>
      </c>
      <c r="F27" s="24">
        <f>SUM(F28:F30)</f>
        <v>0</v>
      </c>
      <c r="G27" s="24">
        <f>G28+G29+G30</f>
        <v>6600000.0000000009</v>
      </c>
      <c r="H27" s="10">
        <f>H28+H29+H30</f>
        <v>27280000</v>
      </c>
      <c r="I27" s="25"/>
    </row>
    <row r="28" spans="1:9" ht="45" x14ac:dyDescent="0.2">
      <c r="A28" s="45"/>
      <c r="B28" s="51"/>
      <c r="C28" s="26" t="s">
        <v>31</v>
      </c>
      <c r="D28" s="16">
        <f t="shared" si="0"/>
        <v>16830000</v>
      </c>
      <c r="E28" s="16">
        <f>15300000*1.1</f>
        <v>16830000</v>
      </c>
      <c r="F28" s="26"/>
      <c r="G28" s="16"/>
      <c r="H28" s="14">
        <f>15300000*1.1</f>
        <v>16830000</v>
      </c>
      <c r="I28" s="28" t="s">
        <v>53</v>
      </c>
    </row>
    <row r="29" spans="1:9" ht="60" x14ac:dyDescent="0.25">
      <c r="A29" s="45"/>
      <c r="B29" s="51"/>
      <c r="C29" s="26" t="s">
        <v>31</v>
      </c>
      <c r="D29" s="16">
        <f t="shared" si="0"/>
        <v>6600000.0000000009</v>
      </c>
      <c r="E29" s="16">
        <f>6000000*1.1</f>
        <v>6600000.0000000009</v>
      </c>
      <c r="F29" s="26"/>
      <c r="G29" s="16">
        <f>6000000*1.1</f>
        <v>6600000.0000000009</v>
      </c>
      <c r="H29" s="15"/>
      <c r="I29" s="27" t="s">
        <v>54</v>
      </c>
    </row>
    <row r="30" spans="1:9" ht="45.75" thickBot="1" x14ac:dyDescent="0.25">
      <c r="A30" s="50"/>
      <c r="B30" s="52"/>
      <c r="C30" s="26" t="s">
        <v>31</v>
      </c>
      <c r="D30" s="16">
        <f t="shared" si="0"/>
        <v>10450000</v>
      </c>
      <c r="E30" s="16">
        <f>9500000*1.1</f>
        <v>10450000</v>
      </c>
      <c r="F30" s="26"/>
      <c r="G30" s="16"/>
      <c r="H30" s="14">
        <f>9500000*1.1</f>
        <v>10450000</v>
      </c>
      <c r="I30" s="28" t="s">
        <v>55</v>
      </c>
    </row>
    <row r="31" spans="1:9" ht="15.75" customHeight="1" x14ac:dyDescent="0.25">
      <c r="A31" s="44">
        <v>7</v>
      </c>
      <c r="B31" s="46" t="s">
        <v>35</v>
      </c>
      <c r="C31" s="23" t="s">
        <v>13</v>
      </c>
      <c r="D31" s="24">
        <f t="shared" si="0"/>
        <v>31694858</v>
      </c>
      <c r="E31" s="24">
        <f>SUM(E32:E33)</f>
        <v>31694858</v>
      </c>
      <c r="F31" s="24">
        <f>SUM(F32:F33)</f>
        <v>0</v>
      </c>
      <c r="G31" s="24">
        <f>G32+G33</f>
        <v>16270694</v>
      </c>
      <c r="H31" s="10">
        <f>H32+H33</f>
        <v>15424164</v>
      </c>
      <c r="I31" s="25"/>
    </row>
    <row r="32" spans="1:9" ht="60" x14ac:dyDescent="0.2">
      <c r="A32" s="45"/>
      <c r="B32" s="45"/>
      <c r="C32" s="26" t="s">
        <v>33</v>
      </c>
      <c r="D32" s="16">
        <v>17994858</v>
      </c>
      <c r="E32" s="16">
        <v>17994858</v>
      </c>
      <c r="F32" s="26"/>
      <c r="G32" s="16">
        <v>2570694</v>
      </c>
      <c r="H32" s="14">
        <v>15424164</v>
      </c>
      <c r="I32" s="28" t="s">
        <v>48</v>
      </c>
    </row>
    <row r="33" spans="1:9" ht="60" x14ac:dyDescent="0.2">
      <c r="A33" s="45"/>
      <c r="B33" s="45"/>
      <c r="C33" s="29" t="s">
        <v>34</v>
      </c>
      <c r="D33" s="30">
        <f t="shared" si="0"/>
        <v>13700000</v>
      </c>
      <c r="E33" s="30">
        <v>13700000</v>
      </c>
      <c r="F33" s="29"/>
      <c r="G33" s="30">
        <v>13700000</v>
      </c>
      <c r="H33" s="58"/>
      <c r="I33" s="42" t="s">
        <v>45</v>
      </c>
    </row>
    <row r="34" spans="1:9" ht="75" x14ac:dyDescent="0.25">
      <c r="A34" s="43">
        <v>8</v>
      </c>
      <c r="B34" s="8" t="s">
        <v>39</v>
      </c>
      <c r="C34" s="9" t="s">
        <v>30</v>
      </c>
      <c r="D34" s="10">
        <v>100000000</v>
      </c>
      <c r="E34" s="11"/>
      <c r="F34" s="10">
        <v>100000000</v>
      </c>
      <c r="G34" s="10">
        <v>100000000</v>
      </c>
      <c r="H34" s="12"/>
      <c r="I34" s="13" t="s">
        <v>56</v>
      </c>
    </row>
    <row r="35" spans="1:9" ht="66.75" customHeight="1" x14ac:dyDescent="0.25">
      <c r="A35" s="6">
        <v>9</v>
      </c>
      <c r="B35" s="8" t="s">
        <v>41</v>
      </c>
      <c r="C35" s="9" t="s">
        <v>20</v>
      </c>
      <c r="D35" s="10">
        <v>25000000</v>
      </c>
      <c r="E35" s="11"/>
      <c r="F35" s="10">
        <v>25000000</v>
      </c>
      <c r="G35" s="10">
        <v>25000000</v>
      </c>
      <c r="H35" s="12"/>
      <c r="I35" s="13" t="s">
        <v>42</v>
      </c>
    </row>
    <row r="36" spans="1:9" ht="87" customHeight="1" x14ac:dyDescent="0.25">
      <c r="A36" s="6">
        <v>10</v>
      </c>
      <c r="B36" s="8" t="s">
        <v>38</v>
      </c>
      <c r="C36" s="9" t="s">
        <v>40</v>
      </c>
      <c r="D36" s="10">
        <v>3500000</v>
      </c>
      <c r="E36" s="10">
        <v>3500000</v>
      </c>
      <c r="F36" s="10"/>
      <c r="G36" s="10">
        <v>3500000</v>
      </c>
      <c r="H36" s="12"/>
      <c r="I36" s="13" t="s">
        <v>43</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3">
    <mergeCell ref="A27:A30"/>
    <mergeCell ref="B27:B30"/>
    <mergeCell ref="A31:A33"/>
    <mergeCell ref="B31:B33"/>
    <mergeCell ref="B19:B24"/>
    <mergeCell ref="A19:A24"/>
    <mergeCell ref="A14:A18"/>
    <mergeCell ref="B14:B18"/>
    <mergeCell ref="B4:I4"/>
    <mergeCell ref="B5:I5"/>
    <mergeCell ref="B6:I6"/>
    <mergeCell ref="A11:A13"/>
    <mergeCell ref="B11:B13"/>
  </mergeCells>
  <pageMargins left="0.70866141732283472" right="0.70866141732283472" top="0.74803149606299213" bottom="0.74803149606299213" header="0" footer="0"/>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2020-05-11T10:17:20Z</cp:lastPrinted>
  <dcterms:created xsi:type="dcterms:W3CDTF">2020-07-10T04:19:24Z</dcterms:created>
  <dcterms:modified xsi:type="dcterms:W3CDTF">2020-10-29T08:49:28Z</dcterms:modified>
</cp:coreProperties>
</file>